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AHOME01\USERS\030132\DESKTOP\"/>
    </mc:Choice>
  </mc:AlternateContent>
  <bookViews>
    <workbookView xWindow="0" yWindow="0" windowWidth="28800" windowHeight="12495"/>
  </bookViews>
  <sheets>
    <sheet name="Summary" sheetId="4" r:id="rId1"/>
    <sheet name="Other Calcs" sheetId="9" state="hidden" r:id="rId2"/>
    <sheet name="Scheme 1" sheetId="6" r:id="rId3"/>
    <sheet name="Scheme 2" sheetId="7" r:id="rId4"/>
    <sheet name="Scheme 3" sheetId="8" r:id="rId5"/>
  </sheets>
  <definedNames>
    <definedName name="_xlnm.Print_Area" localSheetId="2">'Scheme 1'!$A$1:$F$41</definedName>
    <definedName name="_xlnm.Print_Area" localSheetId="3">'Scheme 2'!$B$1:$F$41</definedName>
    <definedName name="_xlnm.Print_Area" localSheetId="4">'Scheme 3'!$A$1:$E$27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8" l="1"/>
  <c r="B28" i="8"/>
  <c r="D28" i="8" l="1"/>
  <c r="C28" i="8"/>
  <c r="D28" i="7"/>
  <c r="C28" i="7"/>
  <c r="B28" i="7"/>
  <c r="D28" i="6"/>
  <c r="B28" i="6"/>
  <c r="D29" i="8" l="1"/>
  <c r="C29" i="8"/>
  <c r="D29" i="7"/>
  <c r="C29" i="7"/>
  <c r="B29" i="7"/>
  <c r="D29" i="6"/>
  <c r="C29" i="6" l="1"/>
  <c r="B29" i="6"/>
  <c r="C28" i="6" l="1"/>
  <c r="I23" i="9"/>
  <c r="B22" i="4" s="1"/>
  <c r="I30" i="9"/>
  <c r="C22" i="4" s="1"/>
  <c r="I37" i="9"/>
  <c r="I35" i="9"/>
  <c r="I36" i="9"/>
  <c r="I31" i="9"/>
  <c r="I29" i="9"/>
  <c r="I25" i="9"/>
  <c r="I24" i="9"/>
  <c r="D23" i="9"/>
  <c r="D22" i="4" l="1"/>
  <c r="B1" i="8"/>
  <c r="B1" i="7"/>
  <c r="H37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H35" i="9"/>
  <c r="G35" i="9"/>
  <c r="F35" i="9"/>
  <c r="E35" i="9"/>
  <c r="D35" i="9"/>
  <c r="C35" i="9"/>
  <c r="B35" i="9"/>
  <c r="H31" i="9"/>
  <c r="F31" i="9"/>
  <c r="G31" i="9"/>
  <c r="F30" i="9"/>
  <c r="D30" i="9"/>
  <c r="E30" i="9"/>
  <c r="E31" i="9"/>
  <c r="H30" i="9"/>
  <c r="G30" i="9"/>
  <c r="H29" i="9"/>
  <c r="G29" i="9"/>
  <c r="F29" i="9"/>
  <c r="E29" i="9"/>
  <c r="D29" i="9"/>
  <c r="C29" i="9"/>
  <c r="B29" i="9"/>
  <c r="C62" i="4" l="1"/>
  <c r="D62" i="4"/>
  <c r="B62" i="4"/>
  <c r="B61" i="4"/>
  <c r="C61" i="4"/>
  <c r="D61" i="4"/>
  <c r="C64" i="4"/>
  <c r="B64" i="4"/>
  <c r="D64" i="4"/>
  <c r="C63" i="4"/>
  <c r="B63" i="4"/>
  <c r="D63" i="4"/>
  <c r="D60" i="4"/>
  <c r="B60" i="4"/>
  <c r="C60" i="4"/>
  <c r="B65" i="4"/>
  <c r="C65" i="4"/>
  <c r="D65" i="4"/>
  <c r="B50" i="4"/>
  <c r="D50" i="4"/>
  <c r="C50" i="4"/>
  <c r="C49" i="4"/>
  <c r="D49" i="4"/>
  <c r="D52" i="4"/>
  <c r="C52" i="4"/>
  <c r="B52" i="4"/>
  <c r="D51" i="4"/>
  <c r="C51" i="4"/>
  <c r="B51" i="4"/>
  <c r="C48" i="4"/>
  <c r="D53" i="4"/>
  <c r="C53" i="4"/>
  <c r="B53" i="4"/>
  <c r="C31" i="9"/>
  <c r="B48" i="4" s="1"/>
  <c r="C30" i="9"/>
  <c r="D48" i="4" s="1"/>
  <c r="B30" i="9"/>
  <c r="D31" i="9"/>
  <c r="B49" i="4" s="1"/>
  <c r="B1" i="6"/>
  <c r="B31" i="9" l="1"/>
  <c r="B23" i="9" l="1"/>
  <c r="E24" i="9" l="1"/>
  <c r="H25" i="9" l="1"/>
  <c r="G25" i="9"/>
  <c r="F25" i="9"/>
  <c r="E25" i="9"/>
  <c r="H24" i="9"/>
  <c r="G24" i="9"/>
  <c r="F24" i="9"/>
  <c r="B25" i="9" l="1"/>
  <c r="B24" i="9"/>
  <c r="C24" i="9"/>
  <c r="D24" i="9"/>
  <c r="D25" i="9" l="1"/>
  <c r="C25" i="9"/>
  <c r="B16" i="9"/>
  <c r="B12" i="4" s="1"/>
  <c r="C16" i="9"/>
  <c r="C12" i="4" s="1"/>
  <c r="D16" i="9"/>
  <c r="D12" i="4" s="1"/>
  <c r="A17" i="9"/>
  <c r="A18" i="9"/>
  <c r="B17" i="9"/>
  <c r="B13" i="4" s="1"/>
  <c r="C17" i="9"/>
  <c r="C13" i="4" s="1"/>
  <c r="D17" i="9"/>
  <c r="D13" i="4" s="1"/>
  <c r="D15" i="4" s="1"/>
  <c r="B18" i="9"/>
  <c r="B14" i="4" s="1"/>
  <c r="C18" i="9"/>
  <c r="C14" i="4" s="1"/>
  <c r="D18" i="9"/>
  <c r="D14" i="4" s="1"/>
  <c r="C23" i="9"/>
  <c r="B21" i="4" s="1"/>
  <c r="C15" i="4" l="1"/>
  <c r="B15" i="4"/>
  <c r="C36" i="4"/>
  <c r="D21" i="4"/>
  <c r="B36" i="4"/>
  <c r="C21" i="4"/>
  <c r="D36" i="4"/>
  <c r="D19" i="9"/>
  <c r="D16" i="4" s="1"/>
  <c r="C19" i="9"/>
  <c r="C16" i="4" s="1"/>
  <c r="B19" i="9"/>
  <c r="B16" i="4" s="1"/>
  <c r="H23" i="9"/>
  <c r="G23" i="9"/>
  <c r="F23" i="9"/>
  <c r="E23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B1" i="9"/>
  <c r="D38" i="4" l="1"/>
  <c r="B38" i="4"/>
  <c r="C26" i="4"/>
  <c r="D26" i="4"/>
  <c r="B26" i="4"/>
  <c r="C38" i="4"/>
  <c r="D37" i="4"/>
  <c r="B23" i="4"/>
  <c r="C23" i="4"/>
  <c r="C37" i="4"/>
  <c r="D23" i="4"/>
  <c r="B37" i="4"/>
  <c r="D40" i="4"/>
  <c r="B28" i="4"/>
  <c r="C40" i="4"/>
  <c r="B40" i="4"/>
  <c r="C28" i="4"/>
  <c r="D28" i="4"/>
  <c r="C27" i="4"/>
  <c r="B27" i="4"/>
  <c r="D27" i="4"/>
  <c r="D39" i="4"/>
  <c r="C39" i="4"/>
  <c r="B39" i="4"/>
  <c r="D41" i="4"/>
  <c r="B29" i="4"/>
  <c r="C41" i="4"/>
  <c r="B41" i="4"/>
  <c r="C29" i="4"/>
  <c r="D29" i="4"/>
  <c r="B24" i="4"/>
  <c r="B25" i="4" s="1"/>
  <c r="D24" i="4"/>
  <c r="D25" i="4" s="1"/>
  <c r="C24" i="4"/>
  <c r="C25" i="4" s="1"/>
  <c r="A30" i="4"/>
  <c r="C3" i="9"/>
  <c r="E4" i="9"/>
  <c r="E3" i="9"/>
  <c r="E5" i="9"/>
  <c r="D5" i="9"/>
  <c r="C5" i="9"/>
  <c r="D4" i="9"/>
  <c r="D3" i="9"/>
  <c r="C4" i="9"/>
  <c r="B3" i="9" l="1"/>
  <c r="B5" i="9"/>
  <c r="B4" i="9"/>
  <c r="B7" i="9" l="1"/>
  <c r="B7" i="4" s="1"/>
</calcChain>
</file>

<file path=xl/sharedStrings.xml><?xml version="1.0" encoding="utf-8"?>
<sst xmlns="http://schemas.openxmlformats.org/spreadsheetml/2006/main" count="279" uniqueCount="111">
  <si>
    <t>Is the location correct?</t>
  </si>
  <si>
    <t>Has the topography been included?</t>
  </si>
  <si>
    <t>Have adjacent buildings been included?</t>
  </si>
  <si>
    <t>Have the envelope parameters been updated for the energy analysis?</t>
  </si>
  <si>
    <t>Have the lighting levels been updated for the energy analysis?</t>
  </si>
  <si>
    <t>Has the HVAC system been updated?</t>
  </si>
  <si>
    <t>Case</t>
  </si>
  <si>
    <t>ft2</t>
  </si>
  <si>
    <t>Model Checklist</t>
  </si>
  <si>
    <t>Massing Option 1</t>
  </si>
  <si>
    <t>IDP Box Model Summary</t>
  </si>
  <si>
    <t>Warnings</t>
  </si>
  <si>
    <t>Number of massing options</t>
  </si>
  <si>
    <t>Massing Option 1 checklist complete?</t>
  </si>
  <si>
    <t>Massing Option 2 checklist complete?</t>
  </si>
  <si>
    <t>Massing Option 3 checklist complete?</t>
  </si>
  <si>
    <t>Location 1</t>
  </si>
  <si>
    <t>Location 2</t>
  </si>
  <si>
    <t>Topography 1</t>
  </si>
  <si>
    <t>Topography 2</t>
  </si>
  <si>
    <t>Topography 3</t>
  </si>
  <si>
    <t>Topography 4</t>
  </si>
  <si>
    <t>Adjacent 1</t>
  </si>
  <si>
    <t>Adjacent 2</t>
  </si>
  <si>
    <t>Adjacent 3</t>
  </si>
  <si>
    <t>Adjacent 4</t>
  </si>
  <si>
    <t>Envelope1</t>
  </si>
  <si>
    <t>Lighting1</t>
  </si>
  <si>
    <t>HVAC1</t>
  </si>
  <si>
    <t>Envelope2</t>
  </si>
  <si>
    <t>Lighting2</t>
  </si>
  <si>
    <t>HVAC2</t>
  </si>
  <si>
    <t>Warnings?</t>
  </si>
  <si>
    <t>PV Energy Production (kWh/yr)</t>
  </si>
  <si>
    <t>Massing Option 2</t>
  </si>
  <si>
    <t>Massing Option 3</t>
  </si>
  <si>
    <t>Building Area (ft2)</t>
  </si>
  <si>
    <t>Carbon Emissions (tons)</t>
  </si>
  <si>
    <t>Peak kW</t>
  </si>
  <si>
    <t>Source EUI (2.8 elec)</t>
  </si>
  <si>
    <t>Source EUI (2.55 elec)</t>
  </si>
  <si>
    <t>CO2e Electric</t>
  </si>
  <si>
    <t>CO2e Gas</t>
  </si>
  <si>
    <t>MTCO2e/ kWh</t>
  </si>
  <si>
    <t>Roof Area</t>
  </si>
  <si>
    <t>Roof Area (ft2)</t>
  </si>
  <si>
    <t>Building Gross Area (remove any plenums)</t>
  </si>
  <si>
    <t>MTCO2e/MBTU</t>
  </si>
  <si>
    <t>Max Heating Demand (kBtu/hr)</t>
  </si>
  <si>
    <t>Max Cooling Demand (kBtu/hr)</t>
  </si>
  <si>
    <t>Annual Daylighting Reduction</t>
  </si>
  <si>
    <t>School Name</t>
  </si>
  <si>
    <t>Window Area</t>
  </si>
  <si>
    <t>Wall Area (ft2)</t>
  </si>
  <si>
    <t>PV installation (kW)</t>
  </si>
  <si>
    <t>Information</t>
  </si>
  <si>
    <t>Report</t>
  </si>
  <si>
    <t>Units</t>
  </si>
  <si>
    <t>LV-B</t>
  </si>
  <si>
    <t>LV-D</t>
  </si>
  <si>
    <t>%</t>
  </si>
  <si>
    <t>LS-I</t>
  </si>
  <si>
    <t>Annual Reduction by Daylight</t>
  </si>
  <si>
    <t>kBtu/hr</t>
  </si>
  <si>
    <t>SS-D</t>
  </si>
  <si>
    <t>PS-E</t>
  </si>
  <si>
    <t>kWh</t>
  </si>
  <si>
    <t>MBTU</t>
  </si>
  <si>
    <t>kW</t>
  </si>
  <si>
    <t>Description</t>
  </si>
  <si>
    <t>Basic Attributes</t>
  </si>
  <si>
    <t>Opaque Wall Area (Exclude windows)</t>
  </si>
  <si>
    <t>Maximum Heating Load</t>
  </si>
  <si>
    <t>Maximum Cooling Load</t>
  </si>
  <si>
    <t>Electric Use</t>
  </si>
  <si>
    <t>Peak Demand</t>
  </si>
  <si>
    <t>Fuel Use</t>
  </si>
  <si>
    <t>% Window Area</t>
  </si>
  <si>
    <t>Decrease Windows 5%</t>
  </si>
  <si>
    <t>Massing Option 4</t>
  </si>
  <si>
    <t>Whole Building Window Area Runs</t>
  </si>
  <si>
    <t>Decrease Windows By 5% (15% overall)</t>
  </si>
  <si>
    <t>Increase Windows By 5% 
(25% overall)</t>
  </si>
  <si>
    <t>Base Window Area 
(20% overall)</t>
  </si>
  <si>
    <t>How many schemes were explored?</t>
  </si>
  <si>
    <t>If less than 3 schemes, explain</t>
  </si>
  <si>
    <t>Scheme 1</t>
  </si>
  <si>
    <t>Scheme 2</t>
  </si>
  <si>
    <t>Scheme 3</t>
  </si>
  <si>
    <t>Effects of Window Area- Scheme 1</t>
  </si>
  <si>
    <t>All Results are compared to Scheme 1 with 20% glazing on all facades</t>
  </si>
  <si>
    <t>Effects of Window Area- Scheme 2</t>
  </si>
  <si>
    <t>All Results are compared to Scheme 2 with 20% glazing on all facades</t>
  </si>
  <si>
    <t>Effects of Window Area- Scheme 3</t>
  </si>
  <si>
    <t>All Results are compared to Scheme 3 with 20% glazing on all facades</t>
  </si>
  <si>
    <t>SCHEME 1</t>
  </si>
  <si>
    <t>SCHEME 2</t>
  </si>
  <si>
    <t>SCHEME 3</t>
  </si>
  <si>
    <t>Other Façade Window %</t>
  </si>
  <si>
    <t xml:space="preserve">Whole Building </t>
  </si>
  <si>
    <t>.</t>
  </si>
  <si>
    <t>Window-Wall Ratio (%)</t>
  </si>
  <si>
    <t>Building Default (WWR 20%)</t>
  </si>
  <si>
    <t>Increase windows 5% (WWR 25%)</t>
  </si>
  <si>
    <t>Decrease Windows 5% (WWR 15%)</t>
  </si>
  <si>
    <t>Comparison to Scheme 1 (% increase/decrease)</t>
  </si>
  <si>
    <t>Annual Total Energy (%)</t>
  </si>
  <si>
    <t>Annual Total Energy (kBTU)</t>
  </si>
  <si>
    <t>Annual MTCO2e/yr</t>
  </si>
  <si>
    <t>kBTU</t>
  </si>
  <si>
    <t>MTCO2e/yr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</si>
</sst>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medium">
        <color rgb="FFB2B2B2"/>
      </right>
      <top style="thin">
        <color rgb="FFB2B2B2"/>
      </top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rgb="FFB2B2B2"/>
      </right>
      <top style="medium">
        <color theme="3" tint="0.39997558519241921"/>
      </top>
      <bottom style="thin">
        <color rgb="FFB2B2B2"/>
      </bottom>
      <diagonal/>
    </border>
    <border>
      <left/>
      <right/>
      <top style="medium">
        <color theme="3" tint="0.39997558519241921"/>
      </top>
      <bottom style="thin">
        <color rgb="FFB2B2B2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rgb="FFB2B2B2"/>
      </bottom>
      <diagonal/>
    </border>
    <border>
      <left style="medium">
        <color theme="3" tint="0.39997558519241921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theme="3" tint="0.39997558519241921"/>
      </right>
      <top style="thin">
        <color rgb="FFB2B2B2"/>
      </top>
      <bottom/>
      <diagonal/>
    </border>
    <border>
      <left/>
      <right style="medium">
        <color theme="3" tint="0.39997558519241921"/>
      </right>
      <top/>
      <bottom/>
      <diagonal/>
    </border>
    <border>
      <left/>
      <right style="medium">
        <color theme="3" tint="0.39997558519241921"/>
      </right>
      <top/>
      <bottom style="thin">
        <color rgb="FFB2B2B2"/>
      </bottom>
      <diagonal/>
    </border>
    <border>
      <left/>
      <right style="medium">
        <color theme="3" tint="0.39997558519241921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 style="medium">
        <color rgb="FFB2B2B2"/>
      </right>
      <top style="thin">
        <color rgb="FFB2B2B2"/>
      </top>
      <bottom style="medium">
        <color theme="3" tint="0.39997558519241921"/>
      </bottom>
      <diagonal/>
    </border>
    <border>
      <left/>
      <right/>
      <top style="thin">
        <color rgb="FFB2B2B2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rgb="FFB2B2B2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thin">
        <color rgb="FFB2B2B2"/>
      </bottom>
      <diagonal/>
    </border>
    <border>
      <left style="medium">
        <color theme="3" tint="0.39997558519241921"/>
      </left>
      <right/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thin">
        <color rgb="FFB2B2B2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rgb="FF7F7F7F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rgb="FF7F7F7F"/>
      </top>
      <bottom style="thin">
        <color rgb="FF7F7F7F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rgb="FF7F7F7F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rgb="FFB2B2B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rgb="FFB2B2B2"/>
      </top>
      <bottom style="medium">
        <color theme="3" tint="0.3999755851924192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rgb="FFB2B2B2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rgb="FFB2B2B2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rgb="FFB2B2B2"/>
      </right>
      <top style="medium">
        <color theme="3" tint="0.39997558519241921"/>
      </top>
      <bottom style="medium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theme="3" tint="0.39997558519241921"/>
      </top>
      <bottom style="medium">
        <color rgb="FFB2B2B2"/>
      </bottom>
      <diagonal/>
    </border>
    <border>
      <left style="thin">
        <color rgb="FFB2B2B2"/>
      </left>
      <right style="medium">
        <color theme="3" tint="0.39997558519241921"/>
      </right>
      <top style="medium">
        <color theme="3" tint="0.39997558519241921"/>
      </top>
      <bottom style="medium">
        <color rgb="FFB2B2B2"/>
      </bottom>
      <diagonal/>
    </border>
    <border>
      <left style="medium">
        <color theme="3" tint="0.39997558519241921"/>
      </left>
      <right style="thin">
        <color rgb="FFB2B2B2"/>
      </right>
      <top/>
      <bottom style="thin">
        <color rgb="FFB2B2B2"/>
      </bottom>
      <diagonal/>
    </border>
    <border>
      <left style="medium">
        <color theme="3" tint="0.39997558519241921"/>
      </left>
      <right style="thin">
        <color rgb="FFB2B2B2"/>
      </right>
      <top/>
      <bottom style="medium">
        <color theme="3" tint="0.39997558519241921"/>
      </bottom>
      <diagonal/>
    </border>
    <border>
      <left/>
      <right style="thin">
        <color rgb="FFB2B2B2"/>
      </right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4506668294322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B2B2B2"/>
      </left>
      <right style="medium">
        <color theme="3" tint="0.39997558519241921"/>
      </right>
      <top/>
      <bottom style="medium">
        <color theme="3" tint="0.39994506668294322"/>
      </bottom>
      <diagonal/>
    </border>
    <border>
      <left style="medium">
        <color theme="3" tint="0.39997558519241921"/>
      </left>
      <right style="thin">
        <color rgb="FFB2B2B2"/>
      </right>
      <top/>
      <bottom style="medium">
        <color theme="3" tint="0.39994506668294322"/>
      </bottom>
      <diagonal/>
    </border>
    <border>
      <left style="thin">
        <color rgb="FFB2B2B2"/>
      </left>
      <right style="thin">
        <color rgb="FFB2B2B2"/>
      </right>
      <top/>
      <bottom style="medium">
        <color theme="3" tint="0.3999450666829432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4506668294322"/>
      </bottom>
      <diagonal/>
    </border>
    <border>
      <left/>
      <right/>
      <top style="medium">
        <color theme="3" tint="0.39997558519241921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7558519241921"/>
      </top>
      <bottom style="medium">
        <color theme="3" tint="0.3999450666829432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rgb="FFB2B2B2"/>
      </top>
      <bottom style="medium">
        <color theme="3" tint="0.39994506668294322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medium">
        <color rgb="FFB2B2B2"/>
      </right>
      <top style="thin">
        <color indexed="64"/>
      </top>
      <bottom style="medium">
        <color rgb="FFB2B2B2"/>
      </bottom>
      <diagonal/>
    </border>
    <border>
      <left style="thin">
        <color indexed="64"/>
      </left>
      <right style="medium">
        <color rgb="FFB2B2B2"/>
      </right>
      <top/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2B2B2"/>
      </left>
      <right style="medium">
        <color rgb="FFB2B2B2"/>
      </right>
      <top style="thin">
        <color indexed="64"/>
      </top>
      <bottom/>
      <diagonal/>
    </border>
    <border>
      <left style="thin">
        <color rgb="FFB2B2B2"/>
      </left>
      <right style="medium">
        <color rgb="FFB2B2B2"/>
      </right>
      <top style="thin">
        <color indexed="64"/>
      </top>
      <bottom/>
      <diagonal/>
    </border>
    <border>
      <left style="medium">
        <color rgb="FFB2B2B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/>
      <diagonal/>
    </border>
  </borders>
  <cellStyleXfs count="9">
    <xf numFmtId="0" fontId="0" fillId="0" borderId="0"/>
    <xf numFmtId="0" fontId="4" fillId="2" borderId="1" applyNumberFormat="0" applyAlignment="0" applyProtection="0"/>
    <xf numFmtId="0" fontId="5" fillId="3" borderId="1" applyNumberFormat="0" applyAlignment="0" applyProtection="0"/>
    <xf numFmtId="0" fontId="6" fillId="0" borderId="0" applyNumberFormat="0" applyFill="0" applyBorder="0" applyAlignment="0" applyProtection="0"/>
    <xf numFmtId="0" fontId="3" fillId="4" borderId="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1" applyNumberFormat="0" applyFill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5" borderId="3" xfId="0" applyFill="1" applyBorder="1"/>
    <xf numFmtId="0" fontId="0" fillId="5" borderId="5" xfId="0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top"/>
    </xf>
    <xf numFmtId="0" fontId="0" fillId="4" borderId="8" xfId="4" applyFont="1" applyBorder="1" applyAlignment="1">
      <alignment vertical="center" wrapText="1"/>
    </xf>
    <xf numFmtId="0" fontId="0" fillId="4" borderId="9" xfId="4" applyFont="1" applyBorder="1" applyAlignment="1">
      <alignment vertical="center" wrapText="1"/>
    </xf>
    <xf numFmtId="0" fontId="4" fillId="4" borderId="10" xfId="4" applyFont="1" applyBorder="1" applyAlignment="1">
      <alignment vertical="center" wrapText="1"/>
    </xf>
    <xf numFmtId="0" fontId="1" fillId="0" borderId="0" xfId="5"/>
    <xf numFmtId="164" fontId="0" fillId="0" borderId="0" xfId="0" applyNumberFormat="1"/>
    <xf numFmtId="1" fontId="5" fillId="3" borderId="7" xfId="2" applyNumberFormat="1" applyBorder="1"/>
    <xf numFmtId="0" fontId="0" fillId="0" borderId="0" xfId="0" applyAlignment="1">
      <alignment horizontal="center"/>
    </xf>
    <xf numFmtId="0" fontId="0" fillId="4" borderId="2" xfId="4" applyFont="1"/>
    <xf numFmtId="0" fontId="9" fillId="0" borderId="0" xfId="8" applyBorder="1"/>
    <xf numFmtId="0" fontId="10" fillId="4" borderId="13" xfId="4" applyFont="1" applyBorder="1" applyAlignment="1">
      <alignment vertical="center" wrapText="1"/>
    </xf>
    <xf numFmtId="0" fontId="0" fillId="5" borderId="14" xfId="0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0" xfId="0" applyFill="1" applyBorder="1"/>
    <xf numFmtId="0" fontId="0" fillId="5" borderId="18" xfId="0" applyFill="1" applyBorder="1"/>
    <xf numFmtId="0" fontId="12" fillId="4" borderId="16" xfId="4" applyFont="1" applyBorder="1" applyAlignment="1">
      <alignment vertical="center" wrapText="1"/>
    </xf>
    <xf numFmtId="0" fontId="0" fillId="5" borderId="20" xfId="0" applyFill="1" applyBorder="1"/>
    <xf numFmtId="0" fontId="12" fillId="4" borderId="21" xfId="4" applyFont="1" applyBorder="1" applyAlignment="1">
      <alignment vertical="center" wrapText="1"/>
    </xf>
    <xf numFmtId="0" fontId="0" fillId="5" borderId="22" xfId="0" applyFill="1" applyBorder="1"/>
    <xf numFmtId="0" fontId="0" fillId="5" borderId="23" xfId="0" applyFill="1" applyBorder="1"/>
    <xf numFmtId="0" fontId="10" fillId="4" borderId="24" xfId="4" applyFont="1" applyBorder="1" applyAlignment="1">
      <alignment vertical="center" wrapText="1"/>
    </xf>
    <xf numFmtId="0" fontId="10" fillId="4" borderId="25" xfId="4" applyFont="1" applyBorder="1" applyAlignment="1">
      <alignment vertical="center" wrapText="1"/>
    </xf>
    <xf numFmtId="0" fontId="10" fillId="4" borderId="26" xfId="4" applyFont="1" applyBorder="1" applyAlignment="1">
      <alignment vertical="center" wrapText="1"/>
    </xf>
    <xf numFmtId="0" fontId="11" fillId="4" borderId="15" xfId="4" applyFont="1" applyBorder="1" applyAlignment="1">
      <alignment vertical="center" wrapText="1"/>
    </xf>
    <xf numFmtId="0" fontId="11" fillId="4" borderId="20" xfId="4" applyFont="1" applyBorder="1" applyAlignment="1">
      <alignment vertical="center" wrapText="1"/>
    </xf>
    <xf numFmtId="0" fontId="11" fillId="4" borderId="23" xfId="4" applyFont="1" applyBorder="1" applyAlignment="1">
      <alignment vertical="center" wrapText="1"/>
    </xf>
    <xf numFmtId="0" fontId="11" fillId="4" borderId="30" xfId="4" applyFont="1" applyBorder="1" applyAlignment="1">
      <alignment vertical="center" wrapText="1"/>
    </xf>
    <xf numFmtId="0" fontId="11" fillId="4" borderId="31" xfId="4" applyFont="1" applyBorder="1" applyAlignment="1">
      <alignment vertical="center" wrapText="1"/>
    </xf>
    <xf numFmtId="0" fontId="11" fillId="4" borderId="32" xfId="4" applyFont="1" applyBorder="1" applyAlignment="1">
      <alignment vertical="center" wrapText="1"/>
    </xf>
    <xf numFmtId="0" fontId="0" fillId="4" borderId="35" xfId="4" applyFont="1" applyBorder="1" applyAlignment="1">
      <alignment vertical="center" wrapText="1"/>
    </xf>
    <xf numFmtId="0" fontId="3" fillId="4" borderId="36" xfId="4" applyFont="1" applyBorder="1" applyAlignment="1">
      <alignment vertical="center" wrapText="1"/>
    </xf>
    <xf numFmtId="0" fontId="3" fillId="4" borderId="37" xfId="4" applyFont="1" applyBorder="1" applyAlignment="1">
      <alignment vertical="center" wrapText="1"/>
    </xf>
    <xf numFmtId="9" fontId="5" fillId="3" borderId="7" xfId="7" applyFont="1" applyFill="1" applyBorder="1"/>
    <xf numFmtId="0" fontId="0" fillId="4" borderId="38" xfId="4" applyFont="1" applyBorder="1" applyAlignment="1">
      <alignment vertical="center" wrapText="1"/>
    </xf>
    <xf numFmtId="0" fontId="0" fillId="4" borderId="39" xfId="4" applyFont="1" applyBorder="1" applyAlignment="1">
      <alignment vertical="center" wrapText="1"/>
    </xf>
    <xf numFmtId="0" fontId="0" fillId="4" borderId="40" xfId="4" applyFont="1" applyBorder="1" applyAlignment="1">
      <alignment vertical="center" wrapText="1"/>
    </xf>
    <xf numFmtId="9" fontId="5" fillId="3" borderId="41" xfId="7" applyFont="1" applyFill="1" applyBorder="1"/>
    <xf numFmtId="9" fontId="5" fillId="3" borderId="19" xfId="7" applyFont="1" applyFill="1" applyBorder="1"/>
    <xf numFmtId="9" fontId="5" fillId="3" borderId="42" xfId="7" applyFont="1" applyFill="1" applyBorder="1"/>
    <xf numFmtId="9" fontId="5" fillId="3" borderId="43" xfId="7" applyFont="1" applyFill="1" applyBorder="1"/>
    <xf numFmtId="9" fontId="5" fillId="3" borderId="44" xfId="7" applyFont="1" applyFill="1" applyBorder="1"/>
    <xf numFmtId="1" fontId="5" fillId="3" borderId="19" xfId="2" applyNumberFormat="1" applyBorder="1"/>
    <xf numFmtId="1" fontId="5" fillId="3" borderId="43" xfId="2" applyNumberFormat="1" applyBorder="1"/>
    <xf numFmtId="1" fontId="5" fillId="3" borderId="44" xfId="2" applyNumberFormat="1" applyBorder="1"/>
    <xf numFmtId="0" fontId="0" fillId="0" borderId="0" xfId="0" applyBorder="1"/>
    <xf numFmtId="0" fontId="13" fillId="0" borderId="12" xfId="8" applyFont="1" applyBorder="1" applyAlignment="1">
      <alignment horizontal="center" vertical="center" wrapText="1"/>
    </xf>
    <xf numFmtId="0" fontId="13" fillId="0" borderId="46" xfId="8" applyFont="1" applyBorder="1" applyAlignment="1">
      <alignment horizontal="center" vertical="center" wrapText="1"/>
    </xf>
    <xf numFmtId="0" fontId="9" fillId="0" borderId="45" xfId="8" applyBorder="1" applyAlignment="1">
      <alignment horizontal="left" vertical="center"/>
    </xf>
    <xf numFmtId="0" fontId="13" fillId="0" borderId="47" xfId="8" applyFont="1" applyBorder="1" applyAlignment="1">
      <alignment horizontal="center" vertical="center" wrapText="1"/>
    </xf>
    <xf numFmtId="1" fontId="4" fillId="2" borderId="28" xfId="1" applyNumberFormat="1" applyBorder="1"/>
    <xf numFmtId="0" fontId="14" fillId="0" borderId="0" xfId="8" applyFont="1" applyBorder="1"/>
    <xf numFmtId="0" fontId="15" fillId="4" borderId="35" xfId="4" applyFont="1" applyBorder="1" applyAlignment="1">
      <alignment vertical="center" wrapText="1"/>
    </xf>
    <xf numFmtId="9" fontId="0" fillId="4" borderId="48" xfId="4" applyNumberFormat="1" applyFont="1" applyBorder="1" applyAlignment="1">
      <alignment horizontal="center" vertical="center" wrapText="1"/>
    </xf>
    <xf numFmtId="9" fontId="0" fillId="4" borderId="49" xfId="4" applyNumberFormat="1" applyFont="1" applyBorder="1" applyAlignment="1">
      <alignment horizontal="center" vertical="center" wrapText="1"/>
    </xf>
    <xf numFmtId="9" fontId="0" fillId="4" borderId="50" xfId="7" applyFont="1" applyFill="1" applyBorder="1" applyAlignment="1">
      <alignment horizontal="center" vertical="center" wrapText="1"/>
    </xf>
    <xf numFmtId="0" fontId="3" fillId="4" borderId="54" xfId="4" applyFont="1" applyBorder="1" applyAlignment="1">
      <alignment vertical="center" wrapText="1"/>
    </xf>
    <xf numFmtId="0" fontId="15" fillId="4" borderId="36" xfId="4" applyFont="1" applyBorder="1" applyAlignment="1">
      <alignment vertical="center" wrapText="1"/>
    </xf>
    <xf numFmtId="0" fontId="15" fillId="0" borderId="0" xfId="4" applyFont="1" applyFill="1" applyBorder="1" applyAlignment="1">
      <alignment vertical="center" wrapText="1"/>
    </xf>
    <xf numFmtId="9" fontId="0" fillId="0" borderId="0" xfId="7" applyFont="1" applyFill="1" applyBorder="1" applyAlignment="1">
      <alignment horizontal="center" vertical="center" wrapText="1"/>
    </xf>
    <xf numFmtId="9" fontId="0" fillId="0" borderId="0" xfId="4" applyNumberFormat="1" applyFont="1" applyFill="1" applyBorder="1" applyAlignment="1">
      <alignment horizontal="center" vertical="center" wrapText="1"/>
    </xf>
    <xf numFmtId="9" fontId="5" fillId="0" borderId="0" xfId="7" applyFont="1" applyFill="1" applyBorder="1"/>
    <xf numFmtId="0" fontId="0" fillId="4" borderId="54" xfId="4" applyFont="1" applyBorder="1" applyAlignment="1">
      <alignment vertical="center" wrapText="1"/>
    </xf>
    <xf numFmtId="9" fontId="5" fillId="3" borderId="55" xfId="7" applyFont="1" applyFill="1" applyBorder="1"/>
    <xf numFmtId="0" fontId="9" fillId="0" borderId="0" xfId="8" applyFill="1" applyBorder="1"/>
    <xf numFmtId="0" fontId="0" fillId="0" borderId="0" xfId="0" applyFill="1" applyBorder="1"/>
    <xf numFmtId="0" fontId="9" fillId="0" borderId="0" xfId="8" applyFill="1" applyBorder="1" applyAlignment="1">
      <alignment horizontal="left" vertical="center"/>
    </xf>
    <xf numFmtId="0" fontId="13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1" fontId="4" fillId="0" borderId="0" xfId="1" applyNumberFormat="1" applyFill="1" applyBorder="1"/>
    <xf numFmtId="0" fontId="11" fillId="0" borderId="0" xfId="4" applyFont="1" applyFill="1" applyBorder="1" applyAlignment="1">
      <alignment vertical="center" wrapText="1"/>
    </xf>
    <xf numFmtId="0" fontId="4" fillId="0" borderId="0" xfId="1" applyFill="1" applyBorder="1"/>
    <xf numFmtId="164" fontId="4" fillId="0" borderId="0" xfId="1" applyNumberFormat="1" applyFill="1" applyBorder="1"/>
    <xf numFmtId="0" fontId="2" fillId="4" borderId="56" xfId="4" applyFont="1" applyBorder="1" applyAlignment="1">
      <alignment vertical="center"/>
    </xf>
    <xf numFmtId="0" fontId="0" fillId="4" borderId="57" xfId="4" applyFont="1" applyBorder="1" applyAlignment="1">
      <alignment vertical="center" wrapText="1"/>
    </xf>
    <xf numFmtId="164" fontId="0" fillId="0" borderId="0" xfId="0" applyNumberFormat="1" applyBorder="1"/>
    <xf numFmtId="164" fontId="0" fillId="0" borderId="59" xfId="0" applyNumberFormat="1" applyBorder="1"/>
    <xf numFmtId="0" fontId="0" fillId="0" borderId="59" xfId="0" applyBorder="1"/>
    <xf numFmtId="1" fontId="0" fillId="0" borderId="0" xfId="0" applyNumberFormat="1" applyBorder="1"/>
    <xf numFmtId="1" fontId="0" fillId="0" borderId="59" xfId="0" applyNumberFormat="1" applyBorder="1"/>
    <xf numFmtId="1" fontId="4" fillId="2" borderId="29" xfId="1" applyNumberFormat="1" applyBorder="1"/>
    <xf numFmtId="1" fontId="4" fillId="2" borderId="27" xfId="1" applyNumberFormat="1" applyBorder="1"/>
    <xf numFmtId="165" fontId="4" fillId="0" borderId="0" xfId="1" applyNumberFormat="1" applyFill="1" applyBorder="1"/>
    <xf numFmtId="1" fontId="0" fillId="0" borderId="58" xfId="0" applyNumberFormat="1" applyBorder="1"/>
    <xf numFmtId="1" fontId="0" fillId="0" borderId="60" xfId="0" applyNumberFormat="1" applyBorder="1"/>
    <xf numFmtId="0" fontId="0" fillId="4" borderId="61" xfId="4" applyFont="1" applyBorder="1" applyAlignment="1">
      <alignment vertical="center" wrapText="1"/>
    </xf>
    <xf numFmtId="0" fontId="0" fillId="4" borderId="62" xfId="4" applyFont="1" applyBorder="1" applyAlignment="1">
      <alignment vertical="center" wrapText="1"/>
    </xf>
    <xf numFmtId="0" fontId="2" fillId="4" borderId="63" xfId="4" applyFont="1" applyBorder="1" applyAlignment="1">
      <alignment vertical="center" wrapText="1"/>
    </xf>
    <xf numFmtId="0" fontId="2" fillId="4" borderId="64" xfId="4" applyFont="1" applyBorder="1" applyAlignment="1">
      <alignment vertical="center" wrapText="1"/>
    </xf>
    <xf numFmtId="0" fontId="2" fillId="4" borderId="65" xfId="4" applyFont="1" applyBorder="1" applyAlignment="1">
      <alignment vertical="center" wrapText="1"/>
    </xf>
    <xf numFmtId="164" fontId="0" fillId="0" borderId="66" xfId="0" applyNumberFormat="1" applyBorder="1"/>
    <xf numFmtId="164" fontId="0" fillId="0" borderId="67" xfId="0" applyNumberFormat="1" applyBorder="1"/>
    <xf numFmtId="0" fontId="0" fillId="0" borderId="67" xfId="0" applyBorder="1"/>
    <xf numFmtId="1" fontId="0" fillId="0" borderId="68" xfId="0" applyNumberFormat="1" applyBorder="1"/>
    <xf numFmtId="164" fontId="0" fillId="0" borderId="69" xfId="0" applyNumberFormat="1" applyBorder="1"/>
    <xf numFmtId="164" fontId="0" fillId="0" borderId="62" xfId="0" applyNumberFormat="1" applyBorder="1"/>
    <xf numFmtId="0" fontId="2" fillId="4" borderId="70" xfId="4" applyFont="1" applyBorder="1" applyAlignment="1">
      <alignment vertical="center" wrapText="1"/>
    </xf>
    <xf numFmtId="1" fontId="0" fillId="0" borderId="67" xfId="0" applyNumberFormat="1" applyBorder="1"/>
    <xf numFmtId="0" fontId="15" fillId="4" borderId="51" xfId="4" applyFont="1" applyBorder="1" applyAlignment="1">
      <alignment horizontal="center" vertical="center" wrapText="1"/>
    </xf>
    <xf numFmtId="0" fontId="15" fillId="4" borderId="52" xfId="4" applyFont="1" applyBorder="1" applyAlignment="1">
      <alignment horizontal="center" vertical="center" wrapText="1"/>
    </xf>
    <xf numFmtId="0" fontId="15" fillId="4" borderId="53" xfId="4" applyFont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4" fillId="2" borderId="1" xfId="1" applyAlignment="1">
      <alignment horizontal="left" wrapText="1"/>
    </xf>
    <xf numFmtId="0" fontId="4" fillId="2" borderId="1" xfId="1" applyAlignment="1">
      <alignment horizontal="left"/>
    </xf>
    <xf numFmtId="0" fontId="7" fillId="4" borderId="33" xfId="4" applyFont="1" applyBorder="1" applyAlignment="1">
      <alignment horizontal="left" vertical="center"/>
    </xf>
    <xf numFmtId="0" fontId="7" fillId="4" borderId="4" xfId="4" applyFont="1" applyBorder="1" applyAlignment="1">
      <alignment horizontal="left" vertical="center"/>
    </xf>
    <xf numFmtId="0" fontId="0" fillId="4" borderId="33" xfId="4" applyFont="1" applyBorder="1" applyAlignment="1">
      <alignment horizontal="left"/>
    </xf>
    <xf numFmtId="0" fontId="0" fillId="4" borderId="4" xfId="4" applyFont="1" applyBorder="1" applyAlignment="1">
      <alignment horizontal="left"/>
    </xf>
    <xf numFmtId="0" fontId="4" fillId="2" borderId="1" xfId="1" applyAlignment="1">
      <alignment horizontal="center" wrapText="1"/>
    </xf>
    <xf numFmtId="0" fontId="4" fillId="2" borderId="1" xfId="1" applyAlignment="1">
      <alignment horizontal="center"/>
    </xf>
    <xf numFmtId="0" fontId="0" fillId="4" borderId="34" xfId="4" applyFont="1" applyBorder="1" applyAlignment="1">
      <alignment horizontal="left"/>
    </xf>
    <xf numFmtId="0" fontId="10" fillId="4" borderId="16" xfId="4" applyFont="1" applyBorder="1" applyAlignment="1">
      <alignment horizontal="left" vertical="center" wrapText="1"/>
    </xf>
    <xf numFmtId="0" fontId="0" fillId="6" borderId="6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4" fillId="4" borderId="8" xfId="4" applyFont="1" applyBorder="1" applyAlignment="1">
      <alignment horizontal="left" vertical="center" wrapText="1"/>
    </xf>
    <xf numFmtId="0" fontId="17" fillId="4" borderId="0" xfId="4" applyFont="1" applyBorder="1" applyAlignment="1">
      <alignment vertical="center" wrapText="1"/>
    </xf>
  </cellXfs>
  <cellStyles count="9">
    <cellStyle name="Calculation" xfId="2" builtinId="22"/>
    <cellStyle name="Heading 2" xfId="8" builtinId="17"/>
    <cellStyle name="Input" xfId="1" builtinId="20"/>
    <cellStyle name="Normal" xfId="0" builtinId="0"/>
    <cellStyle name="Normal 2" xfId="5"/>
    <cellStyle name="Note" xfId="4" builtinId="10"/>
    <cellStyle name="Percent" xfId="7" builtinId="5"/>
    <cellStyle name="Percent 2" xfId="6"/>
    <cellStyle name="Warning Text" xfId="3" builtinId="1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checked="Checked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checked="Checked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checked="Checked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checked="Checked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lockText="1" noThreeD="1"/>
</file>

<file path=xl/ctrlProps/ctrlProp56.xml><?xml version="1.0" encoding="utf-8"?>
<formControlPr xmlns="http://schemas.microsoft.com/office/spreadsheetml/2009/9/main" objectType="Radio" checked="Checked" lockText="1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checked="Checked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7" cy="98107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45" name="OptionButton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3238500" y="371475"/>
                <a:ext cx="752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46" name="OptionButton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200-000002180000}"/>
                  </a:ext>
                </a:extLst>
              </xdr:cNvPr>
              <xdr:cNvSpPr/>
            </xdr:nvSpPr>
            <xdr:spPr bwMode="auto">
              <a:xfrm>
                <a:off x="3227674" y="1133475"/>
                <a:ext cx="23622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47" name="OptionButton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200-000003180000}"/>
                  </a:ext>
                </a:extLst>
              </xdr:cNvPr>
              <xdr:cNvSpPr/>
            </xdr:nvSpPr>
            <xdr:spPr bwMode="auto">
              <a:xfrm>
                <a:off x="3228976" y="762000"/>
                <a:ext cx="28289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6148" name="OptionButton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6149" name="OptionButton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6150" name="OptionButton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6151" name="OptionButton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6152" name="OptionButton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3338513" y="4352925"/>
          <a:ext cx="2895600" cy="238125"/>
          <a:chOff x="3305172" y="3581400"/>
          <a:chExt cx="1276353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3" name="OptionButton9" hidden="1">
                <a:extLst>
                  <a:ext uri="{63B3BB69-23CF-44E3-9099-C40C66FF867C}">
                    <a14:compatExt spid="_x0000_s6153"/>
                  </a:ext>
                  <a:ext uri="{FF2B5EF4-FFF2-40B4-BE49-F238E27FC236}">
                    <a16:creationId xmlns:a16="http://schemas.microsoft.com/office/drawing/2014/main" id="{00000000-0008-0000-0200-000009180000}"/>
                  </a:ext>
                </a:extLst>
              </xdr:cNvPr>
              <xdr:cNvSpPr/>
            </xdr:nvSpPr>
            <xdr:spPr bwMode="auto">
              <a:xfrm>
                <a:off x="3305172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4" name="OptionButton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200-00000A180000}"/>
                  </a:ext>
                </a:extLst>
              </xdr:cNvPr>
              <xdr:cNvSpPr/>
            </xdr:nvSpPr>
            <xdr:spPr bwMode="auto">
              <a:xfrm>
                <a:off x="38766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3328988" y="4695825"/>
          <a:ext cx="2895600" cy="238125"/>
          <a:chOff x="3305172" y="3581400"/>
          <a:chExt cx="1276353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5" name="OptionButton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200-00000B180000}"/>
                  </a:ext>
                </a:extLst>
              </xdr:cNvPr>
              <xdr:cNvSpPr/>
            </xdr:nvSpPr>
            <xdr:spPr bwMode="auto">
              <a:xfrm>
                <a:off x="3305172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6" name="OptionButton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200-00000C180000}"/>
                  </a:ext>
                </a:extLst>
              </xdr:cNvPr>
              <xdr:cNvSpPr/>
            </xdr:nvSpPr>
            <xdr:spPr bwMode="auto">
              <a:xfrm>
                <a:off x="38766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3319463" y="838200"/>
          <a:ext cx="2895600" cy="238125"/>
          <a:chOff x="3305172" y="3581400"/>
          <a:chExt cx="1276353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7" name="OptionButton13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200-00000D180000}"/>
                  </a:ext>
                </a:extLst>
              </xdr:cNvPr>
              <xdr:cNvSpPr/>
            </xdr:nvSpPr>
            <xdr:spPr bwMode="auto">
              <a:xfrm>
                <a:off x="3305172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6158" name="OptionButton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200-00000E180000}"/>
                  </a:ext>
                </a:extLst>
              </xdr:cNvPr>
              <xdr:cNvSpPr/>
            </xdr:nvSpPr>
            <xdr:spPr bwMode="auto">
              <a:xfrm>
                <a:off x="38766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114300</xdr:rowOff>
        </xdr:from>
        <xdr:to>
          <xdr:col>2</xdr:col>
          <xdr:colOff>104775</xdr:colOff>
          <xdr:row>3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2</xdr:row>
          <xdr:rowOff>114300</xdr:rowOff>
        </xdr:from>
        <xdr:to>
          <xdr:col>2</xdr:col>
          <xdr:colOff>552450</xdr:colOff>
          <xdr:row>3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104775</xdr:rowOff>
        </xdr:from>
        <xdr:to>
          <xdr:col>1</xdr:col>
          <xdr:colOff>1104900</xdr:colOff>
          <xdr:row>3</xdr:row>
          <xdr:rowOff>333375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66675</xdr:rowOff>
        </xdr:from>
        <xdr:to>
          <xdr:col>2</xdr:col>
          <xdr:colOff>1228725</xdr:colOff>
          <xdr:row>4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Flat site with no notable features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104775</xdr:rowOff>
        </xdr:from>
        <xdr:to>
          <xdr:col>2</xdr:col>
          <xdr:colOff>161925</xdr:colOff>
          <xdr:row>5</xdr:row>
          <xdr:rowOff>323850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76200</xdr:rowOff>
        </xdr:from>
        <xdr:to>
          <xdr:col>1</xdr:col>
          <xdr:colOff>876300</xdr:colOff>
          <xdr:row>7</xdr:row>
          <xdr:rowOff>295275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323850</xdr:rowOff>
        </xdr:from>
        <xdr:to>
          <xdr:col>2</xdr:col>
          <xdr:colOff>152400</xdr:colOff>
          <xdr:row>8</xdr:row>
          <xdr:rowOff>209550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No buildings nearby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323850</xdr:rowOff>
        </xdr:from>
        <xdr:to>
          <xdr:col>2</xdr:col>
          <xdr:colOff>304800</xdr:colOff>
          <xdr:row>9</xdr:row>
          <xdr:rowOff>209550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38100</xdr:rowOff>
        </xdr:from>
        <xdr:to>
          <xdr:col>1</xdr:col>
          <xdr:colOff>657225</xdr:colOff>
          <xdr:row>11</xdr:row>
          <xdr:rowOff>304800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</xdr:row>
          <xdr:rowOff>66675</xdr:rowOff>
        </xdr:from>
        <xdr:to>
          <xdr:col>2</xdr:col>
          <xdr:colOff>200025</xdr:colOff>
          <xdr:row>11</xdr:row>
          <xdr:rowOff>304800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66675</xdr:rowOff>
        </xdr:from>
        <xdr:to>
          <xdr:col>1</xdr:col>
          <xdr:colOff>590550</xdr:colOff>
          <xdr:row>12</xdr:row>
          <xdr:rowOff>323850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12</xdr:row>
          <xdr:rowOff>104775</xdr:rowOff>
        </xdr:from>
        <xdr:to>
          <xdr:col>1</xdr:col>
          <xdr:colOff>1219200</xdr:colOff>
          <xdr:row>12</xdr:row>
          <xdr:rowOff>323850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85725</xdr:rowOff>
        </xdr:from>
        <xdr:to>
          <xdr:col>1</xdr:col>
          <xdr:colOff>619125</xdr:colOff>
          <xdr:row>13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95250</xdr:rowOff>
        </xdr:from>
        <xdr:to>
          <xdr:col>1</xdr:col>
          <xdr:colOff>1190625</xdr:colOff>
          <xdr:row>13</xdr:row>
          <xdr:rowOff>314325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5</xdr:col>
          <xdr:colOff>0</xdr:colOff>
          <xdr:row>13</xdr:row>
          <xdr:rowOff>381000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5" cy="98107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69" name="OptionButton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300-0000011C0000}"/>
                  </a:ext>
                </a:extLst>
              </xdr:cNvPr>
              <xdr:cNvSpPr/>
            </xdr:nvSpPr>
            <xdr:spPr bwMode="auto">
              <a:xfrm>
                <a:off x="3238500" y="371475"/>
                <a:ext cx="752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70" name="OptionButton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300-0000021C0000}"/>
                  </a:ext>
                </a:extLst>
              </xdr:cNvPr>
              <xdr:cNvSpPr/>
            </xdr:nvSpPr>
            <xdr:spPr bwMode="auto">
              <a:xfrm>
                <a:off x="3227674" y="1133475"/>
                <a:ext cx="23622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71" name="OptionButton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300-0000031C0000}"/>
                  </a:ext>
                </a:extLst>
              </xdr:cNvPr>
              <xdr:cNvSpPr/>
            </xdr:nvSpPr>
            <xdr:spPr bwMode="auto">
              <a:xfrm>
                <a:off x="3228974" y="762000"/>
                <a:ext cx="28289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7172" name="OptionButton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7173" name="OptionButton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7174" name="OptionButton6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7175" name="OptionButton7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7176" name="OptionButton8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3338513" y="4352925"/>
          <a:ext cx="2895600" cy="238125"/>
          <a:chOff x="3305175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77" name="OptionButton9" hidden="1">
                <a:extLst>
                  <a:ext uri="{63B3BB69-23CF-44E3-9099-C40C66FF867C}">
                    <a14:compatExt spid="_x0000_s7177"/>
                  </a:ext>
                  <a:ext uri="{FF2B5EF4-FFF2-40B4-BE49-F238E27FC236}">
                    <a16:creationId xmlns:a16="http://schemas.microsoft.com/office/drawing/2014/main" id="{00000000-0008-0000-0300-0000091C0000}"/>
                  </a:ext>
                </a:extLst>
              </xdr:cNvPr>
              <xdr:cNvSpPr/>
            </xdr:nvSpPr>
            <xdr:spPr bwMode="auto">
              <a:xfrm>
                <a:off x="33051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78" name="OptionButton10" hidden="1">
                <a:extLst>
                  <a:ext uri="{63B3BB69-23CF-44E3-9099-C40C66FF867C}">
                    <a14:compatExt spid="_x0000_s7178"/>
                  </a:ext>
                  <a:ext uri="{FF2B5EF4-FFF2-40B4-BE49-F238E27FC236}">
                    <a16:creationId xmlns:a16="http://schemas.microsoft.com/office/drawing/2014/main" id="{00000000-0008-0000-0300-00000A1C0000}"/>
                  </a:ext>
                </a:extLst>
              </xdr:cNvPr>
              <xdr:cNvSpPr/>
            </xdr:nvSpPr>
            <xdr:spPr bwMode="auto">
              <a:xfrm>
                <a:off x="3876676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3328988" y="4695825"/>
          <a:ext cx="2895600" cy="238125"/>
          <a:chOff x="3305175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79" name="OptionButton11" hidden="1">
                <a:extLst>
                  <a:ext uri="{63B3BB69-23CF-44E3-9099-C40C66FF867C}">
                    <a14:compatExt spid="_x0000_s7179"/>
                  </a:ext>
                  <a:ext uri="{FF2B5EF4-FFF2-40B4-BE49-F238E27FC236}">
                    <a16:creationId xmlns:a16="http://schemas.microsoft.com/office/drawing/2014/main" id="{00000000-0008-0000-0300-00000B1C0000}"/>
                  </a:ext>
                </a:extLst>
              </xdr:cNvPr>
              <xdr:cNvSpPr/>
            </xdr:nvSpPr>
            <xdr:spPr bwMode="auto">
              <a:xfrm>
                <a:off x="33051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80" name="OptionButton12" hidden="1">
                <a:extLst>
                  <a:ext uri="{63B3BB69-23CF-44E3-9099-C40C66FF867C}">
                    <a14:compatExt spid="_x0000_s7180"/>
                  </a:ext>
                  <a:ext uri="{FF2B5EF4-FFF2-40B4-BE49-F238E27FC236}">
                    <a16:creationId xmlns:a16="http://schemas.microsoft.com/office/drawing/2014/main" id="{00000000-0008-0000-0300-00000C1C0000}"/>
                  </a:ext>
                </a:extLst>
              </xdr:cNvPr>
              <xdr:cNvSpPr/>
            </xdr:nvSpPr>
            <xdr:spPr bwMode="auto">
              <a:xfrm>
                <a:off x="3876676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3319463" y="838200"/>
          <a:ext cx="2895600" cy="238125"/>
          <a:chOff x="3305175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81" name="OptionButton13" hidden="1">
                <a:extLst>
                  <a:ext uri="{63B3BB69-23CF-44E3-9099-C40C66FF867C}">
                    <a14:compatExt spid="_x0000_s7181"/>
                  </a:ext>
                  <a:ext uri="{FF2B5EF4-FFF2-40B4-BE49-F238E27FC236}">
                    <a16:creationId xmlns:a16="http://schemas.microsoft.com/office/drawing/2014/main" id="{00000000-0008-0000-0300-00000D1C0000}"/>
                  </a:ext>
                </a:extLst>
              </xdr:cNvPr>
              <xdr:cNvSpPr/>
            </xdr:nvSpPr>
            <xdr:spPr bwMode="auto">
              <a:xfrm>
                <a:off x="3305175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7182" name="OptionButton14" hidden="1">
                <a:extLst>
                  <a:ext uri="{63B3BB69-23CF-44E3-9099-C40C66FF867C}">
                    <a14:compatExt spid="_x0000_s7182"/>
                  </a:ext>
                  <a:ext uri="{FF2B5EF4-FFF2-40B4-BE49-F238E27FC236}">
                    <a16:creationId xmlns:a16="http://schemas.microsoft.com/office/drawing/2014/main" id="{00000000-0008-0000-0300-00000E1C0000}"/>
                  </a:ext>
                </a:extLst>
              </xdr:cNvPr>
              <xdr:cNvSpPr/>
            </xdr:nvSpPr>
            <xdr:spPr bwMode="auto">
              <a:xfrm>
                <a:off x="3876676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7" cy="981075"/>
        </a:xfrm>
      </xdr:grpSpPr>
      <xdr:sp macro="" textlink="">
        <xdr:nvSpPr>
          <xdr:cNvPr id="35" name="OptionButton1" hidden="1">
            <a:extLst>
              <a:ext uri="{63B3BB69-23CF-44E3-9099-C40C66FF867C}">
                <a14:compatExt xmlns:a14="http://schemas.microsoft.com/office/drawing/2010/main" spid="_x0000_s6145"/>
              </a:ex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/>
        </xdr:nvSpPr>
        <xdr:spPr bwMode="auto">
          <a:xfrm>
            <a:off x="3238500" y="371475"/>
            <a:ext cx="752475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OptionButton2" hidden="1">
            <a:extLst>
              <a:ext uri="{63B3BB69-23CF-44E3-9099-C40C66FF867C}">
                <a14:compatExt xmlns:a14="http://schemas.microsoft.com/office/drawing/2010/main" spid="_x0000_s6146"/>
              </a:ex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/>
        </xdr:nvSpPr>
        <xdr:spPr bwMode="auto">
          <a:xfrm>
            <a:off x="3227674" y="1133475"/>
            <a:ext cx="2362200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OptionButton3" hidden="1">
            <a:extLst>
              <a:ext uri="{63B3BB69-23CF-44E3-9099-C40C66FF867C}">
                <a14:compatExt xmlns:a14="http://schemas.microsoft.com/office/drawing/2010/main" spid="_x0000_s6147"/>
              </a:ex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/>
        </xdr:nvSpPr>
        <xdr:spPr bwMode="auto">
          <a:xfrm>
            <a:off x="3228976" y="762000"/>
            <a:ext cx="2828925" cy="1905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38" name="OptionButton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 bwMode="auto">
        <a:xfrm>
          <a:off x="3098800" y="2613025"/>
          <a:ext cx="774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39" name="OptionButton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3098800" y="2959100"/>
          <a:ext cx="1870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40" name="OptionButton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 bwMode="auto">
        <a:xfrm>
          <a:off x="3098800" y="3292475"/>
          <a:ext cx="2251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41" name="OptionButton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3124200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42" name="OptionButton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4333875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pSpPr/>
      </xdr:nvGrpSpPr>
      <xdr:grpSpPr>
        <a:xfrm>
          <a:off x="3338513" y="4352925"/>
          <a:ext cx="2895600" cy="238125"/>
          <a:chOff x="3305172" y="3581400"/>
          <a:chExt cx="1276353" cy="238125"/>
        </a:xfrm>
      </xdr:grpSpPr>
      <xdr:sp macro="" textlink="">
        <xdr:nvSpPr>
          <xdr:cNvPr id="44" name="OptionButton9" hidden="1">
            <a:extLst>
              <a:ext uri="{63B3BB69-23CF-44E3-9099-C40C66FF867C}">
                <a14:compatExt xmlns:a14="http://schemas.microsoft.com/office/drawing/2010/main" spid="_x0000_s6153"/>
              </a:ex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OptionButton10" hidden="1">
            <a:extLst>
              <a:ext uri="{63B3BB69-23CF-44E3-9099-C40C66FF867C}">
                <a14:compatExt xmlns:a14="http://schemas.microsoft.com/office/drawing/2010/main" spid="_x0000_s6154"/>
              </a:ex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3328988" y="4695825"/>
          <a:ext cx="2895600" cy="238125"/>
          <a:chOff x="3305172" y="3581400"/>
          <a:chExt cx="1276353" cy="238125"/>
        </a:xfrm>
      </xdr:grpSpPr>
      <xdr:sp macro="" textlink="">
        <xdr:nvSpPr>
          <xdr:cNvPr id="47" name="OptionButton11" hidden="1">
            <a:extLst>
              <a:ext uri="{63B3BB69-23CF-44E3-9099-C40C66FF867C}">
                <a14:compatExt xmlns:a14="http://schemas.microsoft.com/office/drawing/2010/main" spid="_x0000_s6155"/>
              </a:ex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OptionButton12" hidden="1">
            <a:extLst>
              <a:ext uri="{63B3BB69-23CF-44E3-9099-C40C66FF867C}">
                <a14:compatExt xmlns:a14="http://schemas.microsoft.com/office/drawing/2010/main" spid="_x0000_s6156"/>
              </a:ex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pSpPr/>
      </xdr:nvGrpSpPr>
      <xdr:grpSpPr>
        <a:xfrm>
          <a:off x="3319463" y="838200"/>
          <a:ext cx="2895600" cy="238125"/>
          <a:chOff x="3305172" y="3581400"/>
          <a:chExt cx="1276353" cy="238125"/>
        </a:xfrm>
      </xdr:grpSpPr>
      <xdr:sp macro="" textlink="">
        <xdr:nvSpPr>
          <xdr:cNvPr id="50" name="OptionButton13" hidden="1">
            <a:extLst>
              <a:ext uri="{63B3BB69-23CF-44E3-9099-C40C66FF867C}">
                <a14:compatExt xmlns:a14="http://schemas.microsoft.com/office/drawing/2010/main" spid="_x0000_s6157"/>
              </a:ex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" name="OptionButton14" hidden="1">
            <a:extLst>
              <a:ext uri="{63B3BB69-23CF-44E3-9099-C40C66FF867C}">
                <a14:compatExt xmlns:a14="http://schemas.microsoft.com/office/drawing/2010/main" spid="_x0000_s6158"/>
              </a:ex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1152525</xdr:colOff>
          <xdr:row>3</xdr:row>
          <xdr:rowOff>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114300</xdr:rowOff>
        </xdr:from>
        <xdr:to>
          <xdr:col>2</xdr:col>
          <xdr:colOff>104775</xdr:colOff>
          <xdr:row>3</xdr:row>
          <xdr:rowOff>19050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2</xdr:row>
          <xdr:rowOff>114300</xdr:rowOff>
        </xdr:from>
        <xdr:to>
          <xdr:col>2</xdr:col>
          <xdr:colOff>552450</xdr:colOff>
          <xdr:row>3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104775</xdr:rowOff>
        </xdr:from>
        <xdr:to>
          <xdr:col>1</xdr:col>
          <xdr:colOff>1104900</xdr:colOff>
          <xdr:row>3</xdr:row>
          <xdr:rowOff>333375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66675</xdr:rowOff>
        </xdr:from>
        <xdr:to>
          <xdr:col>2</xdr:col>
          <xdr:colOff>1228725</xdr:colOff>
          <xdr:row>4</xdr:row>
          <xdr:rowOff>285750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Flat site with no notable features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104775</xdr:rowOff>
        </xdr:from>
        <xdr:to>
          <xdr:col>2</xdr:col>
          <xdr:colOff>161925</xdr:colOff>
          <xdr:row>5</xdr:row>
          <xdr:rowOff>323850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76200</xdr:rowOff>
        </xdr:from>
        <xdr:to>
          <xdr:col>1</xdr:col>
          <xdr:colOff>876300</xdr:colOff>
          <xdr:row>7</xdr:row>
          <xdr:rowOff>295275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323850</xdr:rowOff>
        </xdr:from>
        <xdr:to>
          <xdr:col>2</xdr:col>
          <xdr:colOff>152400</xdr:colOff>
          <xdr:row>8</xdr:row>
          <xdr:rowOff>209550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No buildings nearby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323850</xdr:rowOff>
        </xdr:from>
        <xdr:to>
          <xdr:col>2</xdr:col>
          <xdr:colOff>304800</xdr:colOff>
          <xdr:row>9</xdr:row>
          <xdr:rowOff>209550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38100</xdr:rowOff>
        </xdr:from>
        <xdr:to>
          <xdr:col>1</xdr:col>
          <xdr:colOff>657225</xdr:colOff>
          <xdr:row>11</xdr:row>
          <xdr:rowOff>304800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</xdr:row>
          <xdr:rowOff>66675</xdr:rowOff>
        </xdr:from>
        <xdr:to>
          <xdr:col>2</xdr:col>
          <xdr:colOff>200025</xdr:colOff>
          <xdr:row>11</xdr:row>
          <xdr:rowOff>304800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4</xdr:col>
          <xdr:colOff>1152525</xdr:colOff>
          <xdr:row>12</xdr:row>
          <xdr:rowOff>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1152525</xdr:colOff>
          <xdr:row>7</xdr:row>
          <xdr:rowOff>0</xdr:rowOff>
        </xdr:to>
        <xdr:sp macro="" textlink="">
          <xdr:nvSpPr>
            <xdr:cNvPr id="2061" name="Group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4</xdr:col>
          <xdr:colOff>1152525</xdr:colOff>
          <xdr:row>11</xdr:row>
          <xdr:rowOff>0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66675</xdr:rowOff>
        </xdr:from>
        <xdr:to>
          <xdr:col>1</xdr:col>
          <xdr:colOff>590550</xdr:colOff>
          <xdr:row>12</xdr:row>
          <xdr:rowOff>323850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12</xdr:row>
          <xdr:rowOff>104775</xdr:rowOff>
        </xdr:from>
        <xdr:to>
          <xdr:col>1</xdr:col>
          <xdr:colOff>1219200</xdr:colOff>
          <xdr:row>12</xdr:row>
          <xdr:rowOff>323850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85725</xdr:rowOff>
        </xdr:from>
        <xdr:to>
          <xdr:col>1</xdr:col>
          <xdr:colOff>619125</xdr:colOff>
          <xdr:row>13</xdr:row>
          <xdr:rowOff>295275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95250</xdr:rowOff>
        </xdr:from>
        <xdr:to>
          <xdr:col>1</xdr:col>
          <xdr:colOff>1190625</xdr:colOff>
          <xdr:row>13</xdr:row>
          <xdr:rowOff>314325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4</xdr:col>
          <xdr:colOff>1152525</xdr:colOff>
          <xdr:row>13</xdr:row>
          <xdr:rowOff>0</xdr:rowOff>
        </xdr:to>
        <xdr:sp macro="" textlink="">
          <xdr:nvSpPr>
            <xdr:cNvPr id="2067" name="Group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1152525</xdr:colOff>
          <xdr:row>14</xdr:row>
          <xdr:rowOff>0</xdr:rowOff>
        </xdr:to>
        <xdr:sp macro="" textlink="">
          <xdr:nvSpPr>
            <xdr:cNvPr id="2068" name="Group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7" cy="98107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193" name="OptionButton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400-000001200000}"/>
                  </a:ext>
                </a:extLst>
              </xdr:cNvPr>
              <xdr:cNvSpPr/>
            </xdr:nvSpPr>
            <xdr:spPr bwMode="auto">
              <a:xfrm>
                <a:off x="3238500" y="371475"/>
                <a:ext cx="752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194" name="OptionButton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400-000002200000}"/>
                  </a:ext>
                </a:extLst>
              </xdr:cNvPr>
              <xdr:cNvSpPr/>
            </xdr:nvSpPr>
            <xdr:spPr bwMode="auto">
              <a:xfrm>
                <a:off x="3227674" y="1133475"/>
                <a:ext cx="23622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195" name="OptionButton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400-000003200000}"/>
                  </a:ext>
                </a:extLst>
              </xdr:cNvPr>
              <xdr:cNvSpPr/>
            </xdr:nvSpPr>
            <xdr:spPr bwMode="auto">
              <a:xfrm>
                <a:off x="3228976" y="762000"/>
                <a:ext cx="28289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8196" name="OptionButton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8197" name="OptionButton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8198" name="OptionButton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8199" name="OptionButton7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8200" name="OptionButton8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3338513" y="4352925"/>
          <a:ext cx="2895600" cy="238125"/>
          <a:chOff x="3305173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1" name="OptionButton9" hidden="1">
                <a:extLst>
                  <a:ext uri="{63B3BB69-23CF-44E3-9099-C40C66FF867C}">
                    <a14:compatExt spid="_x0000_s8201"/>
                  </a:ext>
                  <a:ext uri="{FF2B5EF4-FFF2-40B4-BE49-F238E27FC236}">
                    <a16:creationId xmlns:a16="http://schemas.microsoft.com/office/drawing/2014/main" id="{00000000-0008-0000-0400-000009200000}"/>
                  </a:ext>
                </a:extLst>
              </xdr:cNvPr>
              <xdr:cNvSpPr/>
            </xdr:nvSpPr>
            <xdr:spPr bwMode="auto">
              <a:xfrm>
                <a:off x="3305173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2" name="OptionButton10" hidden="1">
                <a:extLst>
                  <a:ext uri="{63B3BB69-23CF-44E3-9099-C40C66FF867C}">
                    <a14:compatExt spid="_x0000_s8202"/>
                  </a:ext>
                  <a:ext uri="{FF2B5EF4-FFF2-40B4-BE49-F238E27FC236}">
                    <a16:creationId xmlns:a16="http://schemas.microsoft.com/office/drawing/2014/main" id="{00000000-0008-0000-0400-00000A200000}"/>
                  </a:ext>
                </a:extLst>
              </xdr:cNvPr>
              <xdr:cNvSpPr/>
            </xdr:nvSpPr>
            <xdr:spPr bwMode="auto">
              <a:xfrm>
                <a:off x="3876674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3328988" y="4695825"/>
          <a:ext cx="2895600" cy="238125"/>
          <a:chOff x="3305173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3" name="OptionButton11" hidden="1">
                <a:extLst>
                  <a:ext uri="{63B3BB69-23CF-44E3-9099-C40C66FF867C}">
                    <a14:compatExt spid="_x0000_s8203"/>
                  </a:ext>
                  <a:ext uri="{FF2B5EF4-FFF2-40B4-BE49-F238E27FC236}">
                    <a16:creationId xmlns:a16="http://schemas.microsoft.com/office/drawing/2014/main" id="{00000000-0008-0000-0400-00000B200000}"/>
                  </a:ext>
                </a:extLst>
              </xdr:cNvPr>
              <xdr:cNvSpPr/>
            </xdr:nvSpPr>
            <xdr:spPr bwMode="auto">
              <a:xfrm>
                <a:off x="3305173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4" name="OptionButton12" hidden="1">
                <a:extLst>
                  <a:ext uri="{63B3BB69-23CF-44E3-9099-C40C66FF867C}">
                    <a14:compatExt spid="_x0000_s8204"/>
                  </a:ext>
                  <a:ext uri="{FF2B5EF4-FFF2-40B4-BE49-F238E27FC236}">
                    <a16:creationId xmlns:a16="http://schemas.microsoft.com/office/drawing/2014/main" id="{00000000-0008-0000-0400-00000C200000}"/>
                  </a:ext>
                </a:extLst>
              </xdr:cNvPr>
              <xdr:cNvSpPr/>
            </xdr:nvSpPr>
            <xdr:spPr bwMode="auto">
              <a:xfrm>
                <a:off x="3876674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/>
      </xdr:nvGrpSpPr>
      <xdr:grpSpPr>
        <a:xfrm>
          <a:off x="3319463" y="838200"/>
          <a:ext cx="2895600" cy="238125"/>
          <a:chOff x="3305173" y="3581400"/>
          <a:chExt cx="1276351" cy="238125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5" name="OptionButton13" hidden="1">
                <a:extLst>
                  <a:ext uri="{63B3BB69-23CF-44E3-9099-C40C66FF867C}">
                    <a14:compatExt spid="_x0000_s8205"/>
                  </a:ext>
                  <a:ext uri="{FF2B5EF4-FFF2-40B4-BE49-F238E27FC236}">
                    <a16:creationId xmlns:a16="http://schemas.microsoft.com/office/drawing/2014/main" id="{00000000-0008-0000-0400-00000D200000}"/>
                  </a:ext>
                </a:extLst>
              </xdr:cNvPr>
              <xdr:cNvSpPr/>
            </xdr:nvSpPr>
            <xdr:spPr bwMode="auto">
              <a:xfrm>
                <a:off x="3305173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206" name="OptionButton14" hidden="1">
                <a:extLst>
                  <a:ext uri="{63B3BB69-23CF-44E3-9099-C40C66FF867C}">
                    <a14:compatExt spid="_x0000_s8206"/>
                  </a:ext>
                  <a:ext uri="{FF2B5EF4-FFF2-40B4-BE49-F238E27FC236}">
                    <a16:creationId xmlns:a16="http://schemas.microsoft.com/office/drawing/2014/main" id="{00000000-0008-0000-0400-00000E200000}"/>
                  </a:ext>
                </a:extLst>
              </xdr:cNvPr>
              <xdr:cNvSpPr/>
            </xdr:nvSpPr>
            <xdr:spPr bwMode="auto">
              <a:xfrm>
                <a:off x="3876674" y="3581400"/>
                <a:ext cx="7048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 xmlns=""/>
      </mc:AlternateContent>
    </xdr:grpSp>
    <xdr:clientData/>
  </xdr:twoCellAnchor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5" cy="981075"/>
        </a:xfrm>
      </xdr:grpSpPr>
      <xdr:sp macro="" textlink="">
        <xdr:nvSpPr>
          <xdr:cNvPr id="36" name="OptionButton1" hidden="1">
            <a:extLst>
              <a:ext uri="{63B3BB69-23CF-44E3-9099-C40C66FF867C}">
                <a14:compatExt xmlns:a14="http://schemas.microsoft.com/office/drawing/2010/main" spid="_x0000_s7169"/>
              </a:ex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/>
        </xdr:nvSpPr>
        <xdr:spPr bwMode="auto">
          <a:xfrm>
            <a:off x="3238500" y="371475"/>
            <a:ext cx="752475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OptionButton2" hidden="1">
            <a:extLst>
              <a:ext uri="{63B3BB69-23CF-44E3-9099-C40C66FF867C}">
                <a14:compatExt xmlns:a14="http://schemas.microsoft.com/office/drawing/2010/main" spid="_x0000_s7170"/>
              </a:ex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/>
        </xdr:nvSpPr>
        <xdr:spPr bwMode="auto">
          <a:xfrm>
            <a:off x="3227674" y="1133475"/>
            <a:ext cx="2362200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OptionButton3" hidden="1">
            <a:extLst>
              <a:ext uri="{63B3BB69-23CF-44E3-9099-C40C66FF867C}">
                <a14:compatExt xmlns:a14="http://schemas.microsoft.com/office/drawing/2010/main" spid="_x0000_s7171"/>
              </a:ex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/>
        </xdr:nvSpPr>
        <xdr:spPr bwMode="auto">
          <a:xfrm>
            <a:off x="3228974" y="762000"/>
            <a:ext cx="2828925" cy="1905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39" name="OptionButton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 bwMode="auto">
        <a:xfrm>
          <a:off x="3098800" y="2613025"/>
          <a:ext cx="774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40" name="OptionButton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 bwMode="auto">
        <a:xfrm>
          <a:off x="3098800" y="2959100"/>
          <a:ext cx="1870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41" name="OptionButton6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 bwMode="auto">
        <a:xfrm>
          <a:off x="3098800" y="3292475"/>
          <a:ext cx="2251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42" name="OptionButton7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 bwMode="auto">
        <a:xfrm>
          <a:off x="3124200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43" name="OptionButton8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 bwMode="auto">
        <a:xfrm>
          <a:off x="4333875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3338513" y="4352925"/>
          <a:ext cx="2895600" cy="238125"/>
          <a:chOff x="3305175" y="3581400"/>
          <a:chExt cx="1276351" cy="238125"/>
        </a:xfrm>
      </xdr:grpSpPr>
      <xdr:sp macro="" textlink="">
        <xdr:nvSpPr>
          <xdr:cNvPr id="45" name="OptionButton9" hidden="1">
            <a:extLst>
              <a:ext uri="{63B3BB69-23CF-44E3-9099-C40C66FF867C}">
                <a14:compatExt xmlns:a14="http://schemas.microsoft.com/office/drawing/2010/main" spid="_x0000_s7177"/>
              </a:ex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/>
        </xdr:nvSpPr>
        <xdr:spPr bwMode="auto">
          <a:xfrm>
            <a:off x="33051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OptionButton10" hidden="1">
            <a:extLst>
              <a:ext uri="{63B3BB69-23CF-44E3-9099-C40C66FF867C}">
                <a14:compatExt xmlns:a14="http://schemas.microsoft.com/office/drawing/2010/main" spid="_x0000_s7178"/>
              </a:ex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SpPr/>
        </xdr:nvSpPr>
        <xdr:spPr bwMode="auto">
          <a:xfrm>
            <a:off x="3876676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GrpSpPr/>
      </xdr:nvGrpSpPr>
      <xdr:grpSpPr>
        <a:xfrm>
          <a:off x="3328988" y="4695825"/>
          <a:ext cx="2895600" cy="238125"/>
          <a:chOff x="3305175" y="3581400"/>
          <a:chExt cx="1276351" cy="238125"/>
        </a:xfrm>
      </xdr:grpSpPr>
      <xdr:sp macro="" textlink="">
        <xdr:nvSpPr>
          <xdr:cNvPr id="48" name="OptionButton11" hidden="1">
            <a:extLst>
              <a:ext uri="{63B3BB69-23CF-44E3-9099-C40C66FF867C}">
                <a14:compatExt xmlns:a14="http://schemas.microsoft.com/office/drawing/2010/main" spid="_x0000_s7179"/>
              </a:ex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/>
        </xdr:nvSpPr>
        <xdr:spPr bwMode="auto">
          <a:xfrm>
            <a:off x="33051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OptionButton12" hidden="1">
            <a:extLst>
              <a:ext uri="{63B3BB69-23CF-44E3-9099-C40C66FF867C}">
                <a14:compatExt xmlns:a14="http://schemas.microsoft.com/office/drawing/2010/main" spid="_x0000_s7180"/>
              </a:ex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SpPr/>
        </xdr:nvSpPr>
        <xdr:spPr bwMode="auto">
          <a:xfrm>
            <a:off x="3876676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3319463" y="838200"/>
          <a:ext cx="2895600" cy="238125"/>
          <a:chOff x="3305175" y="3581400"/>
          <a:chExt cx="1276351" cy="238125"/>
        </a:xfrm>
      </xdr:grpSpPr>
      <xdr:sp macro="" textlink="">
        <xdr:nvSpPr>
          <xdr:cNvPr id="51" name="OptionButton13" hidden="1">
            <a:extLst>
              <a:ext uri="{63B3BB69-23CF-44E3-9099-C40C66FF867C}">
                <a14:compatExt xmlns:a14="http://schemas.microsoft.com/office/drawing/2010/main" spid="_x0000_s7181"/>
              </a:ex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/>
        </xdr:nvSpPr>
        <xdr:spPr bwMode="auto">
          <a:xfrm>
            <a:off x="33051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OptionButton14" hidden="1">
            <a:extLst>
              <a:ext uri="{63B3BB69-23CF-44E3-9099-C40C66FF867C}">
                <a14:compatExt xmlns:a14="http://schemas.microsoft.com/office/drawing/2010/main" spid="_x0000_s7182"/>
              </a:ex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/>
        </xdr:nvSpPr>
        <xdr:spPr bwMode="auto">
          <a:xfrm>
            <a:off x="3876676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84507</xdr:colOff>
      <xdr:row>3</xdr:row>
      <xdr:rowOff>57150</xdr:rowOff>
    </xdr:from>
    <xdr:to>
      <xdr:col>4</xdr:col>
      <xdr:colOff>447676</xdr:colOff>
      <xdr:row>5</xdr:row>
      <xdr:rowOff>314325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GrpSpPr/>
      </xdr:nvGrpSpPr>
      <xdr:grpSpPr>
        <a:xfrm>
          <a:off x="3308720" y="1171575"/>
          <a:ext cx="4620844" cy="981075"/>
          <a:chOff x="3227674" y="371475"/>
          <a:chExt cx="2830227" cy="981075"/>
        </a:xfrm>
      </xdr:grpSpPr>
      <xdr:sp macro="" textlink="">
        <xdr:nvSpPr>
          <xdr:cNvPr id="54" name="OptionButton1" hidden="1">
            <a:extLst>
              <a:ext uri="{63B3BB69-23CF-44E3-9099-C40C66FF867C}">
                <a14:compatExt xmlns:a14="http://schemas.microsoft.com/office/drawing/2010/main" spid="_x0000_s6145"/>
              </a:ex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/>
        </xdr:nvSpPr>
        <xdr:spPr bwMode="auto">
          <a:xfrm>
            <a:off x="3238500" y="371475"/>
            <a:ext cx="752475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OptionButton2" hidden="1">
            <a:extLst>
              <a:ext uri="{63B3BB69-23CF-44E3-9099-C40C66FF867C}">
                <a14:compatExt xmlns:a14="http://schemas.microsoft.com/office/drawing/2010/main" spid="_x0000_s6146"/>
              </a:ex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/>
        </xdr:nvSpPr>
        <xdr:spPr bwMode="auto">
          <a:xfrm>
            <a:off x="3227674" y="1133475"/>
            <a:ext cx="2362200" cy="2190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OptionButton3" hidden="1">
            <a:extLst>
              <a:ext uri="{63B3BB69-23CF-44E3-9099-C40C66FF867C}">
                <a14:compatExt xmlns:a14="http://schemas.microsoft.com/office/drawing/2010/main" spid="_x0000_s6147"/>
              </a:ex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/>
        </xdr:nvSpPr>
        <xdr:spPr bwMode="auto">
          <a:xfrm>
            <a:off x="3228976" y="762000"/>
            <a:ext cx="2828925" cy="19050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88900</xdr:colOff>
      <xdr:row>7</xdr:row>
      <xdr:rowOff>50800</xdr:rowOff>
    </xdr:from>
    <xdr:to>
      <xdr:col>1</xdr:col>
      <xdr:colOff>863600</xdr:colOff>
      <xdr:row>7</xdr:row>
      <xdr:rowOff>317500</xdr:rowOff>
    </xdr:to>
    <xdr:sp macro="" textlink="">
      <xdr:nvSpPr>
        <xdr:cNvPr id="57" name="OptionButton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 bwMode="auto">
        <a:xfrm>
          <a:off x="3098800" y="2613025"/>
          <a:ext cx="774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8</xdr:row>
      <xdr:rowOff>63500</xdr:rowOff>
    </xdr:from>
    <xdr:to>
      <xdr:col>2</xdr:col>
      <xdr:colOff>635000</xdr:colOff>
      <xdr:row>9</xdr:row>
      <xdr:rowOff>0</xdr:rowOff>
    </xdr:to>
    <xdr:sp macro="" textlink="">
      <xdr:nvSpPr>
        <xdr:cNvPr id="58" name="OptionButton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 bwMode="auto">
        <a:xfrm>
          <a:off x="3098800" y="2959100"/>
          <a:ext cx="1870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88900</xdr:colOff>
      <xdr:row>9</xdr:row>
      <xdr:rowOff>63500</xdr:rowOff>
    </xdr:from>
    <xdr:to>
      <xdr:col>2</xdr:col>
      <xdr:colOff>1016000</xdr:colOff>
      <xdr:row>10</xdr:row>
      <xdr:rowOff>0</xdr:rowOff>
    </xdr:to>
    <xdr:sp macro="" textlink="">
      <xdr:nvSpPr>
        <xdr:cNvPr id="59" name="OptionButton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 bwMode="auto">
        <a:xfrm>
          <a:off x="3098800" y="3292475"/>
          <a:ext cx="2251075" cy="269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11</xdr:row>
      <xdr:rowOff>101600</xdr:rowOff>
    </xdr:from>
    <xdr:to>
      <xdr:col>1</xdr:col>
      <xdr:colOff>825500</xdr:colOff>
      <xdr:row>11</xdr:row>
      <xdr:rowOff>330200</xdr:rowOff>
    </xdr:to>
    <xdr:sp macro="" textlink="">
      <xdr:nvSpPr>
        <xdr:cNvPr id="60" name="OptionButton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 bwMode="auto">
        <a:xfrm>
          <a:off x="3124200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101600</xdr:rowOff>
    </xdr:from>
    <xdr:to>
      <xdr:col>2</xdr:col>
      <xdr:colOff>711200</xdr:colOff>
      <xdr:row>11</xdr:row>
      <xdr:rowOff>330200</xdr:rowOff>
    </xdr:to>
    <xdr:sp macro="" textlink="">
      <xdr:nvSpPr>
        <xdr:cNvPr id="61" name="OptionButton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 bwMode="auto">
        <a:xfrm>
          <a:off x="4333875" y="3997325"/>
          <a:ext cx="7112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12</xdr:row>
      <xdr:rowOff>95250</xdr:rowOff>
    </xdr:from>
    <xdr:to>
      <xdr:col>3</xdr:col>
      <xdr:colOff>171450</xdr:colOff>
      <xdr:row>12</xdr:row>
      <xdr:rowOff>333375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3338513" y="4352925"/>
          <a:ext cx="2895600" cy="238125"/>
          <a:chOff x="3305172" y="3581400"/>
          <a:chExt cx="1276353" cy="238125"/>
        </a:xfrm>
      </xdr:grpSpPr>
      <xdr:sp macro="" textlink="">
        <xdr:nvSpPr>
          <xdr:cNvPr id="63" name="OptionButton9" hidden="1">
            <a:extLst>
              <a:ext uri="{63B3BB69-23CF-44E3-9099-C40C66FF867C}">
                <a14:compatExt xmlns:a14="http://schemas.microsoft.com/office/drawing/2010/main" spid="_x0000_s6153"/>
              </a:ex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OptionButton10" hidden="1">
            <a:extLst>
              <a:ext uri="{63B3BB69-23CF-44E3-9099-C40C66FF867C}">
                <a14:compatExt xmlns:a14="http://schemas.microsoft.com/office/drawing/2010/main" spid="_x0000_s6154"/>
              </a:ex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104775</xdr:colOff>
      <xdr:row>13</xdr:row>
      <xdr:rowOff>76200</xdr:rowOff>
    </xdr:from>
    <xdr:to>
      <xdr:col>3</xdr:col>
      <xdr:colOff>161925</xdr:colOff>
      <xdr:row>13</xdr:row>
      <xdr:rowOff>314325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pSpPr/>
      </xdr:nvGrpSpPr>
      <xdr:grpSpPr>
        <a:xfrm>
          <a:off x="3328988" y="4695825"/>
          <a:ext cx="2895600" cy="238125"/>
          <a:chOff x="3305172" y="3581400"/>
          <a:chExt cx="1276353" cy="238125"/>
        </a:xfrm>
      </xdr:grpSpPr>
      <xdr:sp macro="" textlink="">
        <xdr:nvSpPr>
          <xdr:cNvPr id="66" name="OptionButton11" hidden="1">
            <a:extLst>
              <a:ext uri="{63B3BB69-23CF-44E3-9099-C40C66FF867C}">
                <a14:compatExt xmlns:a14="http://schemas.microsoft.com/office/drawing/2010/main" spid="_x0000_s6155"/>
              </a:ex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" name="OptionButton12" hidden="1">
            <a:extLst>
              <a:ext uri="{63B3BB69-23CF-44E3-9099-C40C66FF867C}">
                <a14:compatExt xmlns:a14="http://schemas.microsoft.com/office/drawing/2010/main" spid="_x0000_s6156"/>
              </a:ex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95250</xdr:colOff>
      <xdr:row>2</xdr:row>
      <xdr:rowOff>38100</xdr:rowOff>
    </xdr:from>
    <xdr:to>
      <xdr:col>3</xdr:col>
      <xdr:colOff>152400</xdr:colOff>
      <xdr:row>2</xdr:row>
      <xdr:rowOff>276225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pSpPr/>
      </xdr:nvGrpSpPr>
      <xdr:grpSpPr>
        <a:xfrm>
          <a:off x="3319463" y="838200"/>
          <a:ext cx="2895600" cy="238125"/>
          <a:chOff x="3305172" y="3581400"/>
          <a:chExt cx="1276353" cy="238125"/>
        </a:xfrm>
      </xdr:grpSpPr>
      <xdr:sp macro="" textlink="">
        <xdr:nvSpPr>
          <xdr:cNvPr id="69" name="OptionButton13" hidden="1">
            <a:extLst>
              <a:ext uri="{63B3BB69-23CF-44E3-9099-C40C66FF867C}">
                <a14:compatExt xmlns:a14="http://schemas.microsoft.com/office/drawing/2010/main" spid="_x0000_s6157"/>
              </a:ex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/>
        </xdr:nvSpPr>
        <xdr:spPr bwMode="auto">
          <a:xfrm>
            <a:off x="3305172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OptionButton14" hidden="1">
            <a:extLst>
              <a:ext uri="{63B3BB69-23CF-44E3-9099-C40C66FF867C}">
                <a14:compatExt xmlns:a14="http://schemas.microsoft.com/office/drawing/2010/main" spid="_x0000_s6158"/>
              </a:ext>
              <a:ext uri="{FF2B5EF4-FFF2-40B4-BE49-F238E27FC236}">
                <a16:creationId xmlns:a16="http://schemas.microsoft.com/office/drawing/2014/main" id="{00000000-0008-0000-0400-000046000000}"/>
              </a:ext>
            </a:extLst>
          </xdr:cNvPr>
          <xdr:cNvSpPr/>
        </xdr:nvSpPr>
        <xdr:spPr bwMode="auto">
          <a:xfrm>
            <a:off x="3876675" y="3581400"/>
            <a:ext cx="704850" cy="2381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1152525</xdr:colOff>
          <xdr:row>3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114300</xdr:rowOff>
        </xdr:from>
        <xdr:to>
          <xdr:col>2</xdr:col>
          <xdr:colOff>104775</xdr:colOff>
          <xdr:row>3</xdr:row>
          <xdr:rowOff>19050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2</xdr:row>
          <xdr:rowOff>114300</xdr:rowOff>
        </xdr:from>
        <xdr:to>
          <xdr:col>2</xdr:col>
          <xdr:colOff>552450</xdr:colOff>
          <xdr:row>3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104775</xdr:rowOff>
        </xdr:from>
        <xdr:to>
          <xdr:col>1</xdr:col>
          <xdr:colOff>1104900</xdr:colOff>
          <xdr:row>3</xdr:row>
          <xdr:rowOff>333375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66675</xdr:rowOff>
        </xdr:from>
        <xdr:to>
          <xdr:col>2</xdr:col>
          <xdr:colOff>1228725</xdr:colOff>
          <xdr:row>4</xdr:row>
          <xdr:rowOff>285750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Flat site with no notable features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104775</xdr:rowOff>
        </xdr:from>
        <xdr:to>
          <xdr:col>2</xdr:col>
          <xdr:colOff>161925</xdr:colOff>
          <xdr:row>5</xdr:row>
          <xdr:rowOff>323850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76200</xdr:rowOff>
        </xdr:from>
        <xdr:to>
          <xdr:col>1</xdr:col>
          <xdr:colOff>876300</xdr:colOff>
          <xdr:row>7</xdr:row>
          <xdr:rowOff>295275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323850</xdr:rowOff>
        </xdr:from>
        <xdr:to>
          <xdr:col>2</xdr:col>
          <xdr:colOff>152400</xdr:colOff>
          <xdr:row>8</xdr:row>
          <xdr:rowOff>209550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No buildings nearby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323850</xdr:rowOff>
        </xdr:from>
        <xdr:to>
          <xdr:col>2</xdr:col>
          <xdr:colOff>304800</xdr:colOff>
          <xdr:row>9</xdr:row>
          <xdr:rowOff>209550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No- 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38100</xdr:rowOff>
        </xdr:from>
        <xdr:to>
          <xdr:col>1</xdr:col>
          <xdr:colOff>657225</xdr:colOff>
          <xdr:row>11</xdr:row>
          <xdr:rowOff>304800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</xdr:row>
          <xdr:rowOff>66675</xdr:rowOff>
        </xdr:from>
        <xdr:to>
          <xdr:col>2</xdr:col>
          <xdr:colOff>200025</xdr:colOff>
          <xdr:row>11</xdr:row>
          <xdr:rowOff>304800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4</xdr:col>
          <xdr:colOff>1152525</xdr:colOff>
          <xdr:row>12</xdr:row>
          <xdr:rowOff>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1152525</xdr:colOff>
          <xdr:row>7</xdr:row>
          <xdr:rowOff>0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4</xdr:col>
          <xdr:colOff>1152525</xdr:colOff>
          <xdr:row>11</xdr:row>
          <xdr:rowOff>0</xdr:rowOff>
        </xdr:to>
        <xdr:sp macro="" textlink="">
          <xdr:nvSpPr>
            <xdr:cNvPr id="3086" name="Group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66675</xdr:rowOff>
        </xdr:from>
        <xdr:to>
          <xdr:col>1</xdr:col>
          <xdr:colOff>590550</xdr:colOff>
          <xdr:row>12</xdr:row>
          <xdr:rowOff>323850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12</xdr:row>
          <xdr:rowOff>104775</xdr:rowOff>
        </xdr:from>
        <xdr:to>
          <xdr:col>1</xdr:col>
          <xdr:colOff>1219200</xdr:colOff>
          <xdr:row>12</xdr:row>
          <xdr:rowOff>323850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85725</xdr:rowOff>
        </xdr:from>
        <xdr:to>
          <xdr:col>1</xdr:col>
          <xdr:colOff>619125</xdr:colOff>
          <xdr:row>13</xdr:row>
          <xdr:rowOff>295275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95250</xdr:rowOff>
        </xdr:from>
        <xdr:to>
          <xdr:col>1</xdr:col>
          <xdr:colOff>1190625</xdr:colOff>
          <xdr:row>13</xdr:row>
          <xdr:rowOff>314325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4</xdr:col>
          <xdr:colOff>1152525</xdr:colOff>
          <xdr:row>13</xdr:row>
          <xdr:rowOff>0</xdr:rowOff>
        </xdr:to>
        <xdr:sp macro="" textlink="">
          <xdr:nvSpPr>
            <xdr:cNvPr id="3091" name="Group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1152525</xdr:colOff>
          <xdr:row>14</xdr:row>
          <xdr:rowOff>0</xdr:rowOff>
        </xdr:to>
        <xdr:sp macro="" textlink="">
          <xdr:nvSpPr>
            <xdr:cNvPr id="3092" name="Group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66"/>
  <sheetViews>
    <sheetView tabSelected="1" view="pageBreakPreview" topLeftCell="A28" zoomScaleNormal="100" zoomScaleSheetLayoutView="100" zoomScalePageLayoutView="50" workbookViewId="0">
      <selection activeCell="E21" sqref="E21"/>
    </sheetView>
  </sheetViews>
  <sheetFormatPr defaultColWidth="8.86328125" defaultRowHeight="14.25" x14ac:dyDescent="0.45"/>
  <cols>
    <col min="1" max="1" width="30.86328125" customWidth="1"/>
    <col min="2" max="2" width="13.1328125" customWidth="1"/>
    <col min="3" max="4" width="11.265625" customWidth="1"/>
    <col min="5" max="5" width="12.3984375" customWidth="1"/>
    <col min="6" max="6" width="17.1328125" customWidth="1"/>
    <col min="7" max="7" width="17.3984375" customWidth="1"/>
    <col min="8" max="8" width="12.86328125" customWidth="1"/>
    <col min="9" max="9" width="13.1328125" customWidth="1"/>
    <col min="10" max="10" width="12" bestFit="1" customWidth="1"/>
  </cols>
  <sheetData>
    <row r="1" spans="1:7" ht="18" x14ac:dyDescent="0.45">
      <c r="A1" s="4" t="s">
        <v>10</v>
      </c>
    </row>
    <row r="2" spans="1:7" ht="19.5" customHeight="1" x14ac:dyDescent="0.45">
      <c r="A2" s="110" t="s">
        <v>51</v>
      </c>
      <c r="B2" s="111"/>
      <c r="C2" s="114"/>
      <c r="D2" s="115"/>
      <c r="E2" s="115"/>
      <c r="F2" s="115"/>
      <c r="G2" s="115"/>
    </row>
    <row r="3" spans="1:7" x14ac:dyDescent="0.45">
      <c r="E3" s="13"/>
    </row>
    <row r="4" spans="1:7" x14ac:dyDescent="0.45">
      <c r="A4" s="112" t="s">
        <v>84</v>
      </c>
      <c r="B4" s="113"/>
      <c r="C4" s="114">
        <v>3</v>
      </c>
      <c r="D4" s="115"/>
      <c r="E4" s="115"/>
      <c r="F4" s="115"/>
      <c r="G4" s="115"/>
    </row>
    <row r="5" spans="1:7" x14ac:dyDescent="0.45">
      <c r="A5" s="112" t="s">
        <v>85</v>
      </c>
      <c r="B5" s="116"/>
      <c r="C5" s="108"/>
      <c r="D5" s="109"/>
      <c r="E5" s="109"/>
      <c r="F5" s="109"/>
      <c r="G5" s="109"/>
    </row>
    <row r="7" spans="1:7" x14ac:dyDescent="0.45">
      <c r="A7" s="14" t="s">
        <v>11</v>
      </c>
      <c r="B7" s="107" t="str">
        <f>'Other Calcs'!B7</f>
        <v>No Warnings</v>
      </c>
      <c r="C7" s="107"/>
      <c r="D7" s="107"/>
      <c r="E7" s="107"/>
    </row>
    <row r="10" spans="1:7" ht="17.25" thickBot="1" x14ac:dyDescent="0.55000000000000004">
      <c r="A10" s="15" t="s">
        <v>70</v>
      </c>
    </row>
    <row r="11" spans="1:7" ht="14.65" thickBot="1" x14ac:dyDescent="0.5">
      <c r="A11" s="36" t="s">
        <v>69</v>
      </c>
      <c r="B11" s="40" t="s">
        <v>86</v>
      </c>
      <c r="C11" s="41" t="s">
        <v>87</v>
      </c>
      <c r="D11" s="42" t="s">
        <v>88</v>
      </c>
    </row>
    <row r="12" spans="1:7" x14ac:dyDescent="0.45">
      <c r="A12" s="37" t="s">
        <v>36</v>
      </c>
      <c r="B12" s="12">
        <f>'Other Calcs'!B16</f>
        <v>0</v>
      </c>
      <c r="C12" s="12">
        <f>'Other Calcs'!C16</f>
        <v>0</v>
      </c>
      <c r="D12" s="48">
        <f>'Other Calcs'!D16</f>
        <v>0</v>
      </c>
    </row>
    <row r="13" spans="1:7" x14ac:dyDescent="0.45">
      <c r="A13" s="37" t="s">
        <v>53</v>
      </c>
      <c r="B13" s="12">
        <f>'Other Calcs'!B17</f>
        <v>0</v>
      </c>
      <c r="C13" s="12">
        <f>'Other Calcs'!C17</f>
        <v>0</v>
      </c>
      <c r="D13" s="48">
        <f>'Other Calcs'!D17</f>
        <v>0</v>
      </c>
    </row>
    <row r="14" spans="1:7" x14ac:dyDescent="0.45">
      <c r="A14" s="37" t="s">
        <v>52</v>
      </c>
      <c r="B14" s="12">
        <f>'Other Calcs'!B18</f>
        <v>0</v>
      </c>
      <c r="C14" s="12">
        <f>'Other Calcs'!C18</f>
        <v>0</v>
      </c>
      <c r="D14" s="48">
        <f>'Other Calcs'!D18</f>
        <v>0</v>
      </c>
    </row>
    <row r="15" spans="1:7" x14ac:dyDescent="0.45">
      <c r="A15" s="37" t="s">
        <v>77</v>
      </c>
      <c r="B15" s="39">
        <f>IFERROR((B14)/(B14+B13), 1)</f>
        <v>1</v>
      </c>
      <c r="C15" s="39">
        <f t="shared" ref="C15:D15" si="0">IFERROR((C14)/(C14+C13), 1)</f>
        <v>1</v>
      </c>
      <c r="D15" s="44">
        <f t="shared" si="0"/>
        <v>1</v>
      </c>
    </row>
    <row r="16" spans="1:7" ht="14.65" thickBot="1" x14ac:dyDescent="0.5">
      <c r="A16" s="38" t="s">
        <v>45</v>
      </c>
      <c r="B16" s="49">
        <f>'Other Calcs'!B19</f>
        <v>0</v>
      </c>
      <c r="C16" s="49">
        <f>'Other Calcs'!C19</f>
        <v>0</v>
      </c>
      <c r="D16" s="50">
        <f>'Other Calcs'!D19</f>
        <v>0</v>
      </c>
    </row>
    <row r="19" spans="1:10" ht="17.25" thickBot="1" x14ac:dyDescent="0.55000000000000004">
      <c r="A19" s="15" t="s">
        <v>105</v>
      </c>
    </row>
    <row r="20" spans="1:10" ht="14.65" thickBot="1" x14ac:dyDescent="0.5">
      <c r="A20" s="36" t="s">
        <v>69</v>
      </c>
      <c r="B20" s="40" t="s">
        <v>86</v>
      </c>
      <c r="C20" s="41" t="s">
        <v>87</v>
      </c>
      <c r="D20" s="42" t="s">
        <v>88</v>
      </c>
    </row>
    <row r="21" spans="1:10" x14ac:dyDescent="0.45">
      <c r="A21" s="63" t="s">
        <v>40</v>
      </c>
      <c r="B21" s="43" t="str">
        <f>IFERROR(('Other Calcs'!C23-'Other Calcs'!$C23)/'Other Calcs'!$C23, "Need Input")</f>
        <v>Need Input</v>
      </c>
      <c r="C21" s="39" t="str">
        <f>IFERROR(('Other Calcs'!C29-'Other Calcs'!$C23)/'Other Calcs'!$C23, "Need Input")</f>
        <v>Need Input</v>
      </c>
      <c r="D21" s="44" t="str">
        <f>IFERROR(('Other Calcs'!C35-'Other Calcs'!$C23)/'Other Calcs'!$C23, "Need Input")</f>
        <v>Need Input</v>
      </c>
    </row>
    <row r="22" spans="1:10" x14ac:dyDescent="0.45">
      <c r="A22" s="63" t="s">
        <v>106</v>
      </c>
      <c r="B22" s="43" t="str">
        <f>IFERROR(('Other Calcs'!I23-'Other Calcs'!$I23)/'Other Calcs'!$I23, "Need Input")</f>
        <v>Need Input</v>
      </c>
      <c r="C22" s="39" t="str">
        <f>IFERROR(('Other Calcs'!I30-'Other Calcs'!$I23)/'Other Calcs'!$I23, "Need Input")</f>
        <v>Need Input</v>
      </c>
      <c r="D22" s="44" t="str">
        <f>IFERROR(('Other Calcs'!I36-'Other Calcs'!$I23)/'Other Calcs'!$I23, "Need Input")</f>
        <v>Need Input</v>
      </c>
    </row>
    <row r="23" spans="1:10" x14ac:dyDescent="0.45">
      <c r="A23" s="63" t="s">
        <v>37</v>
      </c>
      <c r="B23" s="43" t="str">
        <f>IFERROR(('Other Calcs'!D23-'Other Calcs'!$D23)/'Other Calcs'!$D23, "Need Input")</f>
        <v>Need Input</v>
      </c>
      <c r="C23" s="39" t="str">
        <f>IFERROR(('Other Calcs'!D29-'Other Calcs'!$D23)/'Other Calcs'!$D23, "Need Input")</f>
        <v>Need Input</v>
      </c>
      <c r="D23" s="44" t="str">
        <f>IFERROR(('Other Calcs'!D35-'Other Calcs'!$D23)/'Other Calcs'!$D23, "Need Input")</f>
        <v>Need Input</v>
      </c>
    </row>
    <row r="24" spans="1:10" x14ac:dyDescent="0.45">
      <c r="A24" s="37" t="s">
        <v>54</v>
      </c>
      <c r="B24" s="43" t="str">
        <f>IFERROR((B16-$B16)/$B16, "Need Input")</f>
        <v>Need Input</v>
      </c>
      <c r="C24" s="39" t="str">
        <f>IFERROR((C16-$B16)/$B16, "Need Input")</f>
        <v>Need Input</v>
      </c>
      <c r="D24" s="44" t="str">
        <f>IFERROR((D16-$B16)/$B16, "Need Input")</f>
        <v>Need Input</v>
      </c>
    </row>
    <row r="25" spans="1:10" x14ac:dyDescent="0.45">
      <c r="A25" s="37" t="s">
        <v>33</v>
      </c>
      <c r="B25" s="43" t="str">
        <f>B24</f>
        <v>Need Input</v>
      </c>
      <c r="C25" s="39" t="str">
        <f t="shared" ref="C25:D25" si="1">C24</f>
        <v>Need Input</v>
      </c>
      <c r="D25" s="44" t="str">
        <f t="shared" si="1"/>
        <v>Need Input</v>
      </c>
    </row>
    <row r="26" spans="1:10" x14ac:dyDescent="0.45">
      <c r="A26" s="37" t="s">
        <v>38</v>
      </c>
      <c r="B26" s="43" t="str">
        <f>IFERROR(('Other Calcs'!E23-'Other Calcs'!$E23)/'Other Calcs'!$E23, "Need Input")</f>
        <v>Need Input</v>
      </c>
      <c r="C26" s="39" t="str">
        <f>IFERROR(('Other Calcs'!E29-'Other Calcs'!$E23)/'Other Calcs'!$E23, "Need Input")</f>
        <v>Need Input</v>
      </c>
      <c r="D26" s="44" t="str">
        <f>IFERROR(('Other Calcs'!E35-'Other Calcs'!$E23)/'Other Calcs'!$E23, "Need Input")</f>
        <v>Need Input</v>
      </c>
    </row>
    <row r="27" spans="1:10" x14ac:dyDescent="0.45">
      <c r="A27" s="37" t="s">
        <v>48</v>
      </c>
      <c r="B27" s="43" t="str">
        <f>IFERROR(('Other Calcs'!$F23-'Other Calcs'!$F23)/'Other Calcs'!$F23, "Need Input")</f>
        <v>Need Input</v>
      </c>
      <c r="C27" s="39" t="str">
        <f>IFERROR(('Other Calcs'!$F29-'Other Calcs'!$F23)/'Other Calcs'!$F23, "Need Input")</f>
        <v>Need Input</v>
      </c>
      <c r="D27" s="44" t="str">
        <f>IFERROR(('Other Calcs'!$F35-'Other Calcs'!$F23)/'Other Calcs'!$F23, "Need Input")</f>
        <v>Need Input</v>
      </c>
    </row>
    <row r="28" spans="1:10" x14ac:dyDescent="0.45">
      <c r="A28" s="37" t="s">
        <v>49</v>
      </c>
      <c r="B28" s="43" t="str">
        <f>IFERROR(('Other Calcs'!$G$23-'Other Calcs'!$G23)/'Other Calcs'!$G23, "Need Input")</f>
        <v>Need Input</v>
      </c>
      <c r="C28" s="39" t="str">
        <f>IFERROR(('Other Calcs'!$G$29-'Other Calcs'!$G$23)/'Other Calcs'!$G$23, "Need Input")</f>
        <v>Need Input</v>
      </c>
      <c r="D28" s="44" t="str">
        <f>IFERROR(('Other Calcs'!$G$35-'Other Calcs'!$G$23)/'Other Calcs'!$G$23, "Need Input")</f>
        <v>Need Input</v>
      </c>
    </row>
    <row r="29" spans="1:10" ht="14.65" thickBot="1" x14ac:dyDescent="0.5">
      <c r="A29" s="38" t="s">
        <v>50</v>
      </c>
      <c r="B29" s="45" t="str">
        <f>IFERROR(('Other Calcs'!$H$23-'Other Calcs'!$H$23)/'Other Calcs'!$H$23, "Need Input")</f>
        <v>Need Input</v>
      </c>
      <c r="C29" s="46" t="str">
        <f>IFERROR(('Other Calcs'!$H$29-'Other Calcs'!$H$23)/'Other Calcs'!$H$23, "Need Input")</f>
        <v>Need Input</v>
      </c>
      <c r="D29" s="47" t="str">
        <f>IFERROR(('Other Calcs'!$H$35-'Other Calcs'!$H$23)/'Other Calcs'!$H$23, "Need Input")</f>
        <v>Need Input</v>
      </c>
    </row>
    <row r="30" spans="1:10" ht="16.899999999999999" x14ac:dyDescent="0.5">
      <c r="A30" s="15" t="str">
        <f>IFERROR(TEXT(INDEX(B20:D20,MATCH(MIN(B21:D21),B21:D21,0)),)&amp;" is the most energy efficient","")</f>
        <v/>
      </c>
      <c r="H30" s="51"/>
      <c r="I30" s="51"/>
      <c r="J30" s="51"/>
    </row>
    <row r="31" spans="1:10" x14ac:dyDescent="0.45">
      <c r="H31" s="51"/>
      <c r="I31" s="51"/>
      <c r="J31" s="51"/>
    </row>
    <row r="32" spans="1:10" ht="16.899999999999999" x14ac:dyDescent="0.5">
      <c r="A32" s="15" t="s">
        <v>89</v>
      </c>
      <c r="H32" s="51"/>
      <c r="I32" s="51"/>
      <c r="J32" s="51"/>
    </row>
    <row r="33" spans="1:10" ht="14.65" thickBot="1" x14ac:dyDescent="0.5">
      <c r="A33" s="57" t="s">
        <v>90</v>
      </c>
      <c r="H33" s="51"/>
      <c r="I33" s="51"/>
      <c r="J33" s="51"/>
    </row>
    <row r="34" spans="1:10" ht="15.75" customHeight="1" thickBot="1" x14ac:dyDescent="0.5">
      <c r="A34" s="58" t="s">
        <v>69</v>
      </c>
      <c r="B34" s="104" t="s">
        <v>99</v>
      </c>
      <c r="C34" s="105"/>
      <c r="D34" s="106"/>
      <c r="E34" s="64"/>
      <c r="F34" s="64"/>
    </row>
    <row r="35" spans="1:10" ht="14.65" thickBot="1" x14ac:dyDescent="0.5">
      <c r="A35" s="68" t="s">
        <v>101</v>
      </c>
      <c r="B35" s="60">
        <v>0.15</v>
      </c>
      <c r="C35" s="61">
        <v>0.2</v>
      </c>
      <c r="D35" s="59">
        <v>0.25</v>
      </c>
      <c r="E35" s="65"/>
      <c r="F35" s="66"/>
    </row>
    <row r="36" spans="1:10" x14ac:dyDescent="0.45">
      <c r="A36" s="63" t="s">
        <v>40</v>
      </c>
      <c r="B36" s="43" t="str">
        <f>IFERROR(('Other Calcs'!C25-'Other Calcs'!C23)/'Other Calcs'!C23,"Need Input")</f>
        <v>Need Input</v>
      </c>
      <c r="C36" s="39" t="str">
        <f>IFERROR(('Other Calcs'!C23-'Other Calcs'!C23)/'Other Calcs'!C23,"Need Input")</f>
        <v>Need Input</v>
      </c>
      <c r="D36" s="44" t="str">
        <f>IFERROR(('Other Calcs'!C24-'Other Calcs'!C23)/'Other Calcs'!C23,"Need Input")</f>
        <v>Need Input</v>
      </c>
      <c r="E36" s="65"/>
      <c r="F36" s="66"/>
    </row>
    <row r="37" spans="1:10" x14ac:dyDescent="0.45">
      <c r="A37" s="63" t="s">
        <v>37</v>
      </c>
      <c r="B37" s="43" t="str">
        <f>IFERROR(('Other Calcs'!D25-'Other Calcs'!$D$23)/'Other Calcs'!$D$23,"Need Input")</f>
        <v>Need Input</v>
      </c>
      <c r="C37" s="39" t="str">
        <f>IFERROR(('Other Calcs'!D23-'Other Calcs'!$D$23)/'Other Calcs'!$D$23,"Need Input")</f>
        <v>Need Input</v>
      </c>
      <c r="D37" s="44" t="str">
        <f>IFERROR(('Other Calcs'!D24-'Other Calcs'!$D$23)/'Other Calcs'!$D$23,"Need Input")</f>
        <v>Need Input</v>
      </c>
      <c r="E37" s="65"/>
      <c r="F37" s="66"/>
    </row>
    <row r="38" spans="1:10" x14ac:dyDescent="0.45">
      <c r="A38" s="37" t="s">
        <v>38</v>
      </c>
      <c r="B38" s="43" t="str">
        <f>IFERROR(('Other Calcs'!E25-'Other Calcs'!$E$23)/'Other Calcs'!$E$23,"Need Input")</f>
        <v>Need Input</v>
      </c>
      <c r="C38" s="39" t="str">
        <f>IFERROR(('Other Calcs'!E23-'Other Calcs'!$E$23)/'Other Calcs'!$E$23,"Need Input")</f>
        <v>Need Input</v>
      </c>
      <c r="D38" s="44" t="str">
        <f>IFERROR(('Other Calcs'!E24-'Other Calcs'!$E$23)/'Other Calcs'!$E$23,"Need Input")</f>
        <v>Need Input</v>
      </c>
      <c r="E38" s="67"/>
      <c r="F38" s="67"/>
    </row>
    <row r="39" spans="1:10" x14ac:dyDescent="0.45">
      <c r="A39" s="37" t="s">
        <v>48</v>
      </c>
      <c r="B39" s="43" t="str">
        <f>IFERROR(('Other Calcs'!F25-'Other Calcs'!F$23)/'Other Calcs'!$F$23,"Need Input")</f>
        <v>Need Input</v>
      </c>
      <c r="C39" s="39" t="str">
        <f>IFERROR(('Other Calcs'!F23-'Other Calcs'!F$23)/'Other Calcs'!$F$23,"Need Input")</f>
        <v>Need Input</v>
      </c>
      <c r="D39" s="44" t="str">
        <f>IFERROR(('Other Calcs'!F24-'Other Calcs'!F$23)/'Other Calcs'!$F$23,"Need Input")</f>
        <v>Need Input</v>
      </c>
      <c r="E39" s="67"/>
      <c r="F39" s="67"/>
    </row>
    <row r="40" spans="1:10" x14ac:dyDescent="0.45">
      <c r="A40" s="37" t="s">
        <v>49</v>
      </c>
      <c r="B40" s="43" t="str">
        <f>IFERROR(('Other Calcs'!G25-'Other Calcs'!G$23)/'Other Calcs'!$G$23,"Need Input")</f>
        <v>Need Input</v>
      </c>
      <c r="C40" s="39" t="str">
        <f>IFERROR(('Other Calcs'!G23-'Other Calcs'!G$23)/'Other Calcs'!$G$23,"Need Input")</f>
        <v>Need Input</v>
      </c>
      <c r="D40" s="44" t="str">
        <f>IFERROR(('Other Calcs'!G24-'Other Calcs'!G$23)/'Other Calcs'!$G$23,"Need Input")</f>
        <v>Need Input</v>
      </c>
      <c r="E40" s="67"/>
      <c r="F40" s="67"/>
    </row>
    <row r="41" spans="1:10" ht="14.65" thickBot="1" x14ac:dyDescent="0.5">
      <c r="A41" s="38" t="s">
        <v>50</v>
      </c>
      <c r="B41" s="45" t="str">
        <f>IFERROR(('Other Calcs'!H25-'Other Calcs'!H$23)/'Other Calcs'!$H$23,"Need Input")</f>
        <v>Need Input</v>
      </c>
      <c r="C41" s="46" t="str">
        <f>IFERROR(('Other Calcs'!H23-'Other Calcs'!H$23)/'Other Calcs'!$H$23,"Need Input")</f>
        <v>Need Input</v>
      </c>
      <c r="D41" s="47" t="str">
        <f>IFERROR(('Other Calcs'!H24-'Other Calcs'!H$23)/'Other Calcs'!$H$23,"Need Input")</f>
        <v>Need Input</v>
      </c>
      <c r="E41" s="67"/>
      <c r="F41" s="67"/>
    </row>
    <row r="44" spans="1:10" ht="16.899999999999999" x14ac:dyDescent="0.5">
      <c r="A44" s="15" t="s">
        <v>91</v>
      </c>
    </row>
    <row r="45" spans="1:10" ht="14.65" thickBot="1" x14ac:dyDescent="0.5">
      <c r="A45" s="57" t="s">
        <v>92</v>
      </c>
      <c r="H45" s="51"/>
      <c r="I45" s="51"/>
      <c r="J45" s="51"/>
    </row>
    <row r="46" spans="1:10" ht="15.75" customHeight="1" thickBot="1" x14ac:dyDescent="0.5">
      <c r="A46" s="58" t="s">
        <v>69</v>
      </c>
      <c r="B46" s="104" t="s">
        <v>99</v>
      </c>
      <c r="C46" s="105"/>
      <c r="D46" s="106"/>
      <c r="E46" s="64"/>
      <c r="F46" s="64"/>
    </row>
    <row r="47" spans="1:10" ht="14.65" thickBot="1" x14ac:dyDescent="0.5">
      <c r="A47" s="62" t="s">
        <v>98</v>
      </c>
      <c r="B47" s="60">
        <v>0.15</v>
      </c>
      <c r="C47" s="61">
        <v>0.2</v>
      </c>
      <c r="D47" s="59">
        <v>0.25</v>
      </c>
      <c r="E47" s="65"/>
      <c r="F47" s="66"/>
    </row>
    <row r="48" spans="1:10" x14ac:dyDescent="0.45">
      <c r="A48" s="63" t="s">
        <v>40</v>
      </c>
      <c r="B48" s="43" t="str">
        <f>IFERROR(('Other Calcs'!C31-'Other Calcs'!$C$29)/'Other Calcs'!$C$29,"Need Input")</f>
        <v>Need Input</v>
      </c>
      <c r="C48" s="39" t="str">
        <f>IFERROR(('Other Calcs'!C29-'Other Calcs'!$C$29)/'Other Calcs'!$C$29,"Need Input")</f>
        <v>Need Input</v>
      </c>
      <c r="D48" s="44" t="str">
        <f>IFERROR(('Other Calcs'!C30-'Other Calcs'!$C$29)/'Other Calcs'!$C$29,"Need Input")</f>
        <v>Need Input</v>
      </c>
      <c r="E48" s="67"/>
      <c r="F48" s="67"/>
    </row>
    <row r="49" spans="1:10" x14ac:dyDescent="0.45">
      <c r="A49" s="63" t="s">
        <v>37</v>
      </c>
      <c r="B49" s="43" t="str">
        <f>IFERROR(('Other Calcs'!D31-'Other Calcs'!$D$29)/'Other Calcs'!$D$29,"Need Input")</f>
        <v>Need Input</v>
      </c>
      <c r="C49" s="39" t="str">
        <f>IFERROR(('Other Calcs'!D29-'Other Calcs'!$D$29)/'Other Calcs'!$D$29,"Need Input")</f>
        <v>Need Input</v>
      </c>
      <c r="D49" s="44" t="str">
        <f>IFERROR(('Other Calcs'!D30-'Other Calcs'!$D$29)/'Other Calcs'!$D$29,"Need Input")</f>
        <v>Need Input</v>
      </c>
      <c r="E49" s="67"/>
      <c r="F49" s="67"/>
    </row>
    <row r="50" spans="1:10" x14ac:dyDescent="0.45">
      <c r="A50" s="37" t="s">
        <v>38</v>
      </c>
      <c r="B50" s="43" t="str">
        <f>IFERROR(('Other Calcs'!E31-'Other Calcs'!$E$29)/'Other Calcs'!$E$29,"Need Input")</f>
        <v>Need Input</v>
      </c>
      <c r="C50" s="39" t="str">
        <f>IFERROR(('Other Calcs'!E29-'Other Calcs'!$E$29)/'Other Calcs'!$E$29, "Need Input")</f>
        <v>Need Input</v>
      </c>
      <c r="D50" s="44" t="str">
        <f>IFERROR(('Other Calcs'!E30-'Other Calcs'!$E$29)/'Other Calcs'!$E$29,"Need Input")</f>
        <v>Need Input</v>
      </c>
      <c r="E50" s="67"/>
      <c r="F50" s="67"/>
    </row>
    <row r="51" spans="1:10" x14ac:dyDescent="0.45">
      <c r="A51" s="37" t="s">
        <v>48</v>
      </c>
      <c r="B51" s="43" t="str">
        <f>IFERROR(('Other Calcs'!F31-'Other Calcs'!$F$29)/'Other Calcs'!$F$29,"Need Input")</f>
        <v>Need Input</v>
      </c>
      <c r="C51" s="39" t="str">
        <f>IFERROR(('Other Calcs'!F29-'Other Calcs'!$F$29)/'Other Calcs'!$F$29,"Need Input")</f>
        <v>Need Input</v>
      </c>
      <c r="D51" s="44" t="str">
        <f>IFERROR(('Other Calcs'!F30-'Other Calcs'!$F$29)/'Other Calcs'!$F$29,"Need Input")</f>
        <v>Need Input</v>
      </c>
      <c r="E51" s="67"/>
      <c r="F51" s="67"/>
    </row>
    <row r="52" spans="1:10" x14ac:dyDescent="0.45">
      <c r="A52" s="37" t="s">
        <v>49</v>
      </c>
      <c r="B52" s="43" t="str">
        <f>IFERROR(('Other Calcs'!G31-'Other Calcs'!$G$29)/'Other Calcs'!$G$29,"Need Input")</f>
        <v>Need Input</v>
      </c>
      <c r="C52" s="39" t="str">
        <f>IFERROR(('Other Calcs'!G29-'Other Calcs'!$G$29)/'Other Calcs'!$G$29,"Need Input")</f>
        <v>Need Input</v>
      </c>
      <c r="D52" s="44" t="str">
        <f>IFERROR(('Other Calcs'!G30-'Other Calcs'!$G$29)/'Other Calcs'!$G$29,"Need Input")</f>
        <v>Need Input</v>
      </c>
      <c r="E52" s="67"/>
      <c r="F52" s="67"/>
    </row>
    <row r="53" spans="1:10" ht="14.65" thickBot="1" x14ac:dyDescent="0.5">
      <c r="A53" s="38" t="s">
        <v>50</v>
      </c>
      <c r="B53" s="45" t="str">
        <f>IFERROR(('Other Calcs'!H31-'Other Calcs'!$H$29)/'Other Calcs'!$H$29,"Need Input")</f>
        <v>Need Input</v>
      </c>
      <c r="C53" s="46" t="str">
        <f>IFERROR(('Other Calcs'!H29-'Other Calcs'!$H$29)/'Other Calcs'!$H$29,"Need Input")</f>
        <v>Need Input</v>
      </c>
      <c r="D53" s="47" t="str">
        <f>IFERROR(('Other Calcs'!H30-'Other Calcs'!$H$29)/'Other Calcs'!$H$29,"Need Input")</f>
        <v>Need Input</v>
      </c>
      <c r="E53" s="67"/>
      <c r="F53" s="67"/>
    </row>
    <row r="56" spans="1:10" ht="16.899999999999999" x14ac:dyDescent="0.5">
      <c r="A56" s="15" t="s">
        <v>93</v>
      </c>
    </row>
    <row r="57" spans="1:10" ht="14.65" thickBot="1" x14ac:dyDescent="0.5">
      <c r="A57" s="57" t="s">
        <v>94</v>
      </c>
      <c r="H57" s="51"/>
      <c r="I57" s="51"/>
      <c r="J57" s="51"/>
    </row>
    <row r="58" spans="1:10" ht="15.75" customHeight="1" thickBot="1" x14ac:dyDescent="0.5">
      <c r="A58" s="58" t="s">
        <v>69</v>
      </c>
      <c r="B58" s="104" t="s">
        <v>99</v>
      </c>
      <c r="C58" s="105"/>
      <c r="D58" s="106"/>
      <c r="E58" s="64"/>
      <c r="F58" s="64"/>
    </row>
    <row r="59" spans="1:10" ht="14.65" thickBot="1" x14ac:dyDescent="0.5">
      <c r="A59" s="62" t="s">
        <v>98</v>
      </c>
      <c r="B59" s="60">
        <v>0.15</v>
      </c>
      <c r="C59" s="61">
        <v>0.2</v>
      </c>
      <c r="D59" s="59">
        <v>0.25</v>
      </c>
      <c r="E59" s="65"/>
      <c r="F59" s="66"/>
    </row>
    <row r="60" spans="1:10" x14ac:dyDescent="0.45">
      <c r="A60" s="63" t="s">
        <v>40</v>
      </c>
      <c r="B60" s="43" t="str">
        <f>IFERROR(('Other Calcs'!C37-'Other Calcs'!$C$35)/'Other Calcs'!$C$35,"Need Input")</f>
        <v>Need Input</v>
      </c>
      <c r="C60" s="39" t="str">
        <f>IFERROR(('Other Calcs'!C35-'Other Calcs'!$C$35)/'Other Calcs'!$C$35,"Need Input")</f>
        <v>Need Input</v>
      </c>
      <c r="D60" s="44" t="str">
        <f>IFERROR(('Other Calcs'!C36-'Other Calcs'!$C$35)/'Other Calcs'!$C$35,"Need Input")</f>
        <v>Need Input</v>
      </c>
      <c r="E60" s="67"/>
      <c r="F60" s="67"/>
    </row>
    <row r="61" spans="1:10" x14ac:dyDescent="0.45">
      <c r="A61" s="63" t="s">
        <v>37</v>
      </c>
      <c r="B61" s="43" t="str">
        <f>IFERROR(('Other Calcs'!D37-'Other Calcs'!$D$35)/'Other Calcs'!$D$35,"Need Input")</f>
        <v>Need Input</v>
      </c>
      <c r="C61" s="39" t="str">
        <f>IFERROR(('Other Calcs'!D35-'Other Calcs'!$D$35)/'Other Calcs'!$D$35,"Need Input")</f>
        <v>Need Input</v>
      </c>
      <c r="D61" s="44" t="str">
        <f>IFERROR(('Other Calcs'!D36-'Other Calcs'!$D$35)/'Other Calcs'!$D$35,"Need Input")</f>
        <v>Need Input</v>
      </c>
      <c r="E61" s="67"/>
      <c r="F61" s="67"/>
    </row>
    <row r="62" spans="1:10" x14ac:dyDescent="0.45">
      <c r="A62" s="37" t="s">
        <v>38</v>
      </c>
      <c r="B62" s="43" t="str">
        <f>IFERROR(('Other Calcs'!E37-'Other Calcs'!$E$35)/'Other Calcs'!$E$35,"Need Input")</f>
        <v>Need Input</v>
      </c>
      <c r="C62" s="39" t="str">
        <f>IFERROR(('Other Calcs'!E35-'Other Calcs'!$E$35)/'Other Calcs'!$E$35,"Need Input")</f>
        <v>Need Input</v>
      </c>
      <c r="D62" s="44" t="str">
        <f>IFERROR(('Other Calcs'!E36-'Other Calcs'!$E$35)/'Other Calcs'!$E$35,"Need Input")</f>
        <v>Need Input</v>
      </c>
      <c r="E62" s="67"/>
      <c r="F62" s="67"/>
    </row>
    <row r="63" spans="1:10" x14ac:dyDescent="0.45">
      <c r="A63" s="37" t="s">
        <v>48</v>
      </c>
      <c r="B63" s="43" t="str">
        <f>IFERROR(('Other Calcs'!F37-'Other Calcs'!$F$35)/'Other Calcs'!$F$35,"Need Input")</f>
        <v>Need Input</v>
      </c>
      <c r="C63" s="39" t="str">
        <f>IFERROR(('Other Calcs'!F35-'Other Calcs'!$F$35)/'Other Calcs'!$F$35,"Need Input")</f>
        <v>Need Input</v>
      </c>
      <c r="D63" s="44" t="str">
        <f>IFERROR(('Other Calcs'!F36-'Other Calcs'!$F$35)/'Other Calcs'!$F$35,"Need Input")</f>
        <v>Need Input</v>
      </c>
      <c r="E63" s="67"/>
      <c r="F63" s="67"/>
    </row>
    <row r="64" spans="1:10" x14ac:dyDescent="0.45">
      <c r="A64" s="37" t="s">
        <v>49</v>
      </c>
      <c r="B64" s="43" t="str">
        <f>IFERROR(('Other Calcs'!G37-'Other Calcs'!$G$35)/'Other Calcs'!$G$35,"Need Input")</f>
        <v>Need Input</v>
      </c>
      <c r="C64" s="39" t="str">
        <f>IFERROR(('Other Calcs'!G35-'Other Calcs'!$G$35)/'Other Calcs'!$G$35,"Need Input")</f>
        <v>Need Input</v>
      </c>
      <c r="D64" s="44" t="str">
        <f>IFERROR(('Other Calcs'!G36-'Other Calcs'!$G$35)/'Other Calcs'!$G$35,"Need Input")</f>
        <v>Need Input</v>
      </c>
      <c r="E64" s="67"/>
      <c r="F64" s="67"/>
    </row>
    <row r="65" spans="1:8" ht="15.75" customHeight="1" thickBot="1" x14ac:dyDescent="0.5">
      <c r="A65" s="38" t="s">
        <v>50</v>
      </c>
      <c r="B65" s="45" t="str">
        <f>IFERROR(('Other Calcs'!H37-'Other Calcs'!$H$35)/'Other Calcs'!$H$35,"Need Input")</f>
        <v>Need Input</v>
      </c>
      <c r="C65" s="46" t="str">
        <f>IFERROR(('Other Calcs'!H35-'Other Calcs'!$H$35)/'Other Calcs'!$H$35,"Need Input")</f>
        <v>Need Input</v>
      </c>
      <c r="D65" s="47" t="str">
        <f>IFERROR(('Other Calcs'!H36-'Other Calcs'!$H$35)/'Other Calcs'!$H$35,"Need Input")</f>
        <v>Need Input</v>
      </c>
      <c r="E65" s="67"/>
      <c r="F65" s="67"/>
    </row>
    <row r="66" spans="1:8" x14ac:dyDescent="0.45">
      <c r="C66" s="69"/>
      <c r="H66" t="s">
        <v>100</v>
      </c>
    </row>
  </sheetData>
  <mergeCells count="10">
    <mergeCell ref="A2:B2"/>
    <mergeCell ref="A4:B4"/>
    <mergeCell ref="C2:G2"/>
    <mergeCell ref="C4:G4"/>
    <mergeCell ref="A5:B5"/>
    <mergeCell ref="B34:D34"/>
    <mergeCell ref="B46:D46"/>
    <mergeCell ref="B58:D58"/>
    <mergeCell ref="B7:E7"/>
    <mergeCell ref="C5:G5"/>
  </mergeCells>
  <conditionalFormatting sqref="B21:D22">
    <cfRule type="top10" dxfId="27" priority="31" bottom="1" rank="1"/>
  </conditionalFormatting>
  <conditionalFormatting sqref="B23:D23">
    <cfRule type="top10" dxfId="26" priority="29" bottom="1" rank="1"/>
  </conditionalFormatting>
  <conditionalFormatting sqref="B25:D25">
    <cfRule type="top10" dxfId="25" priority="25" rank="1"/>
  </conditionalFormatting>
  <conditionalFormatting sqref="B24:D24">
    <cfRule type="top10" dxfId="24" priority="26" rank="1"/>
  </conditionalFormatting>
  <conditionalFormatting sqref="B26:D26">
    <cfRule type="top10" dxfId="23" priority="24" bottom="1" rank="1"/>
  </conditionalFormatting>
  <conditionalFormatting sqref="B27:D27">
    <cfRule type="top10" dxfId="22" priority="23" bottom="1" rank="1"/>
  </conditionalFormatting>
  <conditionalFormatting sqref="D28">
    <cfRule type="top10" dxfId="21" priority="22" bottom="1" rank="1"/>
  </conditionalFormatting>
  <conditionalFormatting sqref="B29:D29">
    <cfRule type="top10" dxfId="20" priority="21" rank="1"/>
  </conditionalFormatting>
  <conditionalFormatting sqref="B38:D38">
    <cfRule type="top10" dxfId="19" priority="20" bottom="1" rank="1"/>
  </conditionalFormatting>
  <conditionalFormatting sqref="B39:D39">
    <cfRule type="top10" dxfId="18" priority="19" bottom="1" rank="1"/>
  </conditionalFormatting>
  <conditionalFormatting sqref="B40:D40">
    <cfRule type="top10" dxfId="17" priority="18" bottom="1" rank="1"/>
  </conditionalFormatting>
  <conditionalFormatting sqref="B41:D41">
    <cfRule type="top10" dxfId="16" priority="17" rank="1"/>
  </conditionalFormatting>
  <conditionalFormatting sqref="B36:D36">
    <cfRule type="top10" dxfId="15" priority="16" bottom="1" rank="1"/>
  </conditionalFormatting>
  <conditionalFormatting sqref="B37:D37">
    <cfRule type="top10" dxfId="14" priority="15" bottom="1" rank="1"/>
  </conditionalFormatting>
  <conditionalFormatting sqref="B50:D50">
    <cfRule type="top10" dxfId="13" priority="14" bottom="1" rank="1"/>
  </conditionalFormatting>
  <conditionalFormatting sqref="B51:D51">
    <cfRule type="top10" dxfId="12" priority="13" bottom="1" rank="1"/>
  </conditionalFormatting>
  <conditionalFormatting sqref="B52:D52">
    <cfRule type="top10" dxfId="11" priority="12" bottom="1" rank="1"/>
  </conditionalFormatting>
  <conditionalFormatting sqref="B53:D53">
    <cfRule type="top10" dxfId="10" priority="11" rank="1"/>
  </conditionalFormatting>
  <conditionalFormatting sqref="B48:D48">
    <cfRule type="top10" dxfId="9" priority="10" bottom="1" rank="1"/>
  </conditionalFormatting>
  <conditionalFormatting sqref="B49:D49">
    <cfRule type="top10" dxfId="8" priority="9" bottom="1" rank="1"/>
  </conditionalFormatting>
  <conditionalFormatting sqref="B62:D62">
    <cfRule type="top10" dxfId="7" priority="8" bottom="1" rank="1"/>
  </conditionalFormatting>
  <conditionalFormatting sqref="B63:D63">
    <cfRule type="top10" dxfId="6" priority="7" bottom="1" rank="1"/>
  </conditionalFormatting>
  <conditionalFormatting sqref="B64:D64">
    <cfRule type="top10" dxfId="5" priority="6" bottom="1" rank="1"/>
  </conditionalFormatting>
  <conditionalFormatting sqref="B65:D65">
    <cfRule type="top10" dxfId="4" priority="5" rank="1"/>
  </conditionalFormatting>
  <conditionalFormatting sqref="B60:D60">
    <cfRule type="top10" dxfId="3" priority="4" bottom="1" rank="1"/>
  </conditionalFormatting>
  <conditionalFormatting sqref="B61:D61">
    <cfRule type="top10" dxfId="2" priority="3" bottom="1" rank="1"/>
  </conditionalFormatting>
  <conditionalFormatting sqref="C28">
    <cfRule type="top10" dxfId="1" priority="2" bottom="1" rank="1"/>
  </conditionalFormatting>
  <conditionalFormatting sqref="B28">
    <cfRule type="top10" dxfId="0" priority="1" bottom="1" rank="1"/>
  </conditionalFormatting>
  <dataValidations count="1">
    <dataValidation type="whole" allowBlank="1" showInputMessage="1" showErrorMessage="1" sqref="C4">
      <formula1>0</formula1>
      <formula2>10</formula2>
    </dataValidation>
  </dataValidations>
  <pageMargins left="0.25" right="0.25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7"/>
  <sheetViews>
    <sheetView topLeftCell="A22" workbookViewId="0">
      <selection activeCell="M20" sqref="M20"/>
    </sheetView>
  </sheetViews>
  <sheetFormatPr defaultColWidth="8.86328125" defaultRowHeight="14.25" x14ac:dyDescent="0.45"/>
  <cols>
    <col min="1" max="1" width="35" bestFit="1" customWidth="1"/>
    <col min="2" max="2" width="11.265625" customWidth="1"/>
    <col min="3" max="3" width="11.3984375" customWidth="1"/>
    <col min="4" max="4" width="9.86328125" customWidth="1"/>
    <col min="8" max="8" width="12.265625" customWidth="1"/>
    <col min="9" max="9" width="10.59765625" customWidth="1"/>
  </cols>
  <sheetData>
    <row r="1" spans="1:23" x14ac:dyDescent="0.45">
      <c r="A1" t="s">
        <v>12</v>
      </c>
      <c r="B1">
        <f>Summary!C4</f>
        <v>3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29</v>
      </c>
      <c r="R1" t="s">
        <v>27</v>
      </c>
      <c r="S1" t="s">
        <v>30</v>
      </c>
      <c r="T1" t="s">
        <v>28</v>
      </c>
      <c r="U1" t="s">
        <v>31</v>
      </c>
      <c r="V1" t="s">
        <v>16</v>
      </c>
      <c r="W1" t="s">
        <v>17</v>
      </c>
    </row>
    <row r="3" spans="1:23" x14ac:dyDescent="0.45">
      <c r="A3" t="s">
        <v>13</v>
      </c>
      <c r="B3">
        <f>IF(SUM(C3:E3)=3,1,0)</f>
        <v>1</v>
      </c>
      <c r="C3">
        <f>IF(COUNTIF(P3:W3,TRUE)=4,1,0)</f>
        <v>1</v>
      </c>
      <c r="D3">
        <f>IF(AND(J3=TRUE,K3=FALSE,COUNTIF(H3:K3,TRUE)=1),1,IF(J3=TRUE,0,IF(COUNTIF(H3:J3,TRUE)=1,1,0)))</f>
        <v>1</v>
      </c>
      <c r="E3">
        <f t="shared" ref="E3:E4" si="0">IF(AND(N3=TRUE,O3=FALSE,COUNTIF(N3:O3,TRUE)=1),1,IF(N3=TRUE,0,IF(COUNTIF(L3:N3,TRUE)=1,1,0)))</f>
        <v>1</v>
      </c>
      <c r="H3" t="b">
        <f>'Scheme 1'!X$4</f>
        <v>0</v>
      </c>
      <c r="I3" t="b">
        <f>'Scheme 1'!Y$4</f>
        <v>1</v>
      </c>
      <c r="J3" t="b">
        <f>'Scheme 1'!Z$4</f>
        <v>0</v>
      </c>
      <c r="K3" t="b">
        <f>ISBLANK('Scheme 1'!B$7)</f>
        <v>1</v>
      </c>
      <c r="L3" t="b">
        <f>'Scheme 1'!X$5</f>
        <v>1</v>
      </c>
      <c r="M3" t="b">
        <f>'Scheme 1'!Y$5</f>
        <v>0</v>
      </c>
      <c r="N3" t="b">
        <f>'Scheme 1'!Z$5</f>
        <v>0</v>
      </c>
      <c r="O3" t="b">
        <f>ISBLANK('Scheme 1'!B$11)</f>
        <v>1</v>
      </c>
      <c r="P3" t="b">
        <f>'Scheme 1'!X$6</f>
        <v>1</v>
      </c>
      <c r="Q3" t="b">
        <f>'Scheme 1'!Y$6</f>
        <v>0</v>
      </c>
      <c r="R3" t="b">
        <f>'Scheme 1'!X$7</f>
        <v>1</v>
      </c>
      <c r="S3" t="b">
        <f>'Scheme 1'!Y$7</f>
        <v>0</v>
      </c>
      <c r="T3" t="b">
        <f>'Scheme 1'!X$8</f>
        <v>1</v>
      </c>
      <c r="U3" t="b">
        <f>'Scheme 1'!Y$8</f>
        <v>0</v>
      </c>
      <c r="V3" t="b">
        <f>'Scheme 1'!X$3</f>
        <v>1</v>
      </c>
      <c r="W3" t="b">
        <f>'Scheme 1'!Y$3</f>
        <v>0</v>
      </c>
    </row>
    <row r="4" spans="1:23" x14ac:dyDescent="0.45">
      <c r="A4" t="s">
        <v>14</v>
      </c>
      <c r="B4">
        <f>IF(SUM(C4:E4)=3,1,0)</f>
        <v>1</v>
      </c>
      <c r="C4">
        <f>IF(COUNTIF(P4:W4,TRUE)=4,1,0)</f>
        <v>1</v>
      </c>
      <c r="D4">
        <f>IF(AND(J4=TRUE,K4=FALSE,COUNTIF(H4:K4,TRUE)=1),1,IF(J4=TRUE,0,IF(COUNTIF(H4:J4,TRUE)=1,1,0)))</f>
        <v>1</v>
      </c>
      <c r="E4">
        <f t="shared" si="0"/>
        <v>1</v>
      </c>
      <c r="H4" t="b">
        <f>'Scheme 2'!X$4</f>
        <v>0</v>
      </c>
      <c r="I4" t="b">
        <f>'Scheme 2'!Y$4</f>
        <v>1</v>
      </c>
      <c r="J4" t="b">
        <f>'Scheme 2'!Z$4</f>
        <v>0</v>
      </c>
      <c r="K4" t="b">
        <f>ISBLANK('Scheme 2'!B$7)</f>
        <v>1</v>
      </c>
      <c r="L4" t="b">
        <f>'Scheme 2'!X$5</f>
        <v>1</v>
      </c>
      <c r="M4" t="b">
        <f>'Scheme 2'!Y$5</f>
        <v>0</v>
      </c>
      <c r="N4" t="b">
        <f>'Scheme 2'!Z$5</f>
        <v>0</v>
      </c>
      <c r="O4" t="b">
        <f>ISBLANK('Scheme 2'!B$11)</f>
        <v>1</v>
      </c>
      <c r="P4" t="b">
        <f>'Scheme 2'!X$6</f>
        <v>1</v>
      </c>
      <c r="Q4" t="b">
        <f>'Scheme 2'!Y$6</f>
        <v>0</v>
      </c>
      <c r="R4" t="b">
        <f>'Scheme 2'!X$7</f>
        <v>1</v>
      </c>
      <c r="S4" t="b">
        <f>'Scheme 2'!Y$7</f>
        <v>0</v>
      </c>
      <c r="T4" t="b">
        <f>'Scheme 2'!X$8</f>
        <v>1</v>
      </c>
      <c r="U4" t="b">
        <f>'Scheme 2'!Y$8</f>
        <v>0</v>
      </c>
      <c r="V4" t="b">
        <f>'Scheme 2'!X$3</f>
        <v>1</v>
      </c>
      <c r="W4" t="b">
        <f>'Scheme 2'!Y$3</f>
        <v>0</v>
      </c>
    </row>
    <row r="5" spans="1:23" x14ac:dyDescent="0.45">
      <c r="A5" t="s">
        <v>15</v>
      </c>
      <c r="B5">
        <f>IF(SUM(C5:E5)=3,1,0)</f>
        <v>1</v>
      </c>
      <c r="C5">
        <f>IF(COUNTIF(P5:W5,TRUE)=4,1,0)</f>
        <v>1</v>
      </c>
      <c r="D5">
        <f>IF(AND(J5=TRUE,K5=FALSE,COUNTIF(H5:K5,TRUE)=1),1,IF(J5=TRUE,0,IF(COUNTIF(H5:J5,TRUE)=1,1,0)))</f>
        <v>1</v>
      </c>
      <c r="E5">
        <f>IF(AND(N5=TRUE,O5=FALSE,COUNTIF(N5:O5,TRUE)=1),1,IF(N5=TRUE,0,IF(COUNTIF(L5:N5,TRUE)=1,1,0)))</f>
        <v>1</v>
      </c>
      <c r="H5" t="b">
        <f>'Scheme 3'!X$4</f>
        <v>0</v>
      </c>
      <c r="I5" t="b">
        <f>'Scheme 3'!Y$4</f>
        <v>1</v>
      </c>
      <c r="J5" t="b">
        <f>'Scheme 3'!Z$4</f>
        <v>0</v>
      </c>
      <c r="K5" t="b">
        <f>ISBLANK('Scheme 3'!B$7)</f>
        <v>1</v>
      </c>
      <c r="L5" t="b">
        <f>'Scheme 3'!X$5</f>
        <v>1</v>
      </c>
      <c r="M5" t="b">
        <f>'Scheme 3'!Y$5</f>
        <v>0</v>
      </c>
      <c r="N5" t="b">
        <f>'Scheme 3'!Z$5</f>
        <v>0</v>
      </c>
      <c r="O5" t="b">
        <f>ISBLANK('Scheme 3'!B$11)</f>
        <v>1</v>
      </c>
      <c r="P5" t="b">
        <f>'Scheme 3'!X$6</f>
        <v>1</v>
      </c>
      <c r="Q5" t="b">
        <f>'Scheme 3'!Y$6</f>
        <v>0</v>
      </c>
      <c r="R5" t="b">
        <f>'Scheme 3'!X$7</f>
        <v>1</v>
      </c>
      <c r="S5" t="b">
        <f>'Scheme 3'!Y$7</f>
        <v>0</v>
      </c>
      <c r="T5" t="b">
        <f>'Scheme 3'!X$8</f>
        <v>1</v>
      </c>
      <c r="U5" t="b">
        <f>'Scheme 3'!Y$8</f>
        <v>0</v>
      </c>
      <c r="V5" t="b">
        <f>'Scheme 3'!X$3</f>
        <v>1</v>
      </c>
      <c r="W5" t="b">
        <f>'Scheme 3'!Y$3</f>
        <v>0</v>
      </c>
    </row>
    <row r="7" spans="1:23" x14ac:dyDescent="0.45">
      <c r="A7" t="s">
        <v>32</v>
      </c>
      <c r="B7" t="str">
        <f>IF(OR(AND(B1=1,B3=1),AND(B1=2,B3=1,B4=1),AND(B1=3,SUM(B3:B5)=3)),"No Warnings","All checklists not complete- please review")</f>
        <v>No Warnings</v>
      </c>
    </row>
    <row r="15" spans="1:23" ht="18" x14ac:dyDescent="0.45">
      <c r="A15" s="4"/>
      <c r="B15" t="s">
        <v>9</v>
      </c>
      <c r="C15" t="s">
        <v>34</v>
      </c>
      <c r="D15" t="s">
        <v>79</v>
      </c>
    </row>
    <row r="16" spans="1:23" x14ac:dyDescent="0.45">
      <c r="A16" s="80" t="s">
        <v>36</v>
      </c>
      <c r="B16">
        <f>'Scheme 1'!$B18</f>
        <v>0</v>
      </c>
      <c r="C16">
        <f>'Scheme 2'!$B18</f>
        <v>0</v>
      </c>
      <c r="D16">
        <f>'Scheme 3'!$B18</f>
        <v>0</v>
      </c>
    </row>
    <row r="17" spans="1:14" x14ac:dyDescent="0.45">
      <c r="A17" s="80" t="str">
        <f>'Scheme 1'!$A19</f>
        <v>Opaque Wall Area (Exclude windows)</v>
      </c>
      <c r="B17">
        <f>'Scheme 1'!$B19</f>
        <v>0</v>
      </c>
      <c r="C17">
        <f>'Scheme 2'!$B19</f>
        <v>0</v>
      </c>
      <c r="D17">
        <f>'Scheme 3'!$B19</f>
        <v>0</v>
      </c>
    </row>
    <row r="18" spans="1:14" x14ac:dyDescent="0.45">
      <c r="A18" s="80" t="str">
        <f>'Scheme 1'!$A20</f>
        <v>Window Area</v>
      </c>
      <c r="B18">
        <f>'Scheme 1'!$B20</f>
        <v>0</v>
      </c>
      <c r="C18">
        <f>'Scheme 2'!$B20</f>
        <v>0</v>
      </c>
      <c r="D18">
        <f>'Scheme 3'!$B20</f>
        <v>0</v>
      </c>
    </row>
    <row r="19" spans="1:14" x14ac:dyDescent="0.45">
      <c r="A19" s="80" t="s">
        <v>45</v>
      </c>
      <c r="B19">
        <f>'Scheme 1'!$B21</f>
        <v>0</v>
      </c>
      <c r="C19">
        <f>'Scheme 2'!$B21</f>
        <v>0</v>
      </c>
      <c r="D19">
        <f>'Scheme 3'!$B21</f>
        <v>0</v>
      </c>
      <c r="L19" t="s">
        <v>41</v>
      </c>
      <c r="M19" s="10">
        <v>2.8896E-4</v>
      </c>
      <c r="N19" s="10" t="s">
        <v>43</v>
      </c>
    </row>
    <row r="20" spans="1:14" x14ac:dyDescent="0.45">
      <c r="L20" t="s">
        <v>42</v>
      </c>
      <c r="M20" s="10">
        <v>5.3109999999999997E-2</v>
      </c>
      <c r="N20" s="10" t="s">
        <v>47</v>
      </c>
    </row>
    <row r="21" spans="1:14" ht="18" x14ac:dyDescent="0.45">
      <c r="A21" s="4" t="s">
        <v>9</v>
      </c>
    </row>
    <row r="22" spans="1:14" ht="57.4" thickBot="1" x14ac:dyDescent="0.5">
      <c r="A22" s="79" t="s">
        <v>6</v>
      </c>
      <c r="B22" s="93" t="s">
        <v>39</v>
      </c>
      <c r="C22" s="93" t="s">
        <v>40</v>
      </c>
      <c r="D22" s="93" t="s">
        <v>37</v>
      </c>
      <c r="E22" s="93" t="s">
        <v>38</v>
      </c>
      <c r="F22" s="93" t="s">
        <v>48</v>
      </c>
      <c r="G22" s="94" t="s">
        <v>49</v>
      </c>
      <c r="H22" s="95" t="s">
        <v>50</v>
      </c>
      <c r="I22" s="95" t="s">
        <v>107</v>
      </c>
    </row>
    <row r="23" spans="1:14" x14ac:dyDescent="0.45">
      <c r="A23" s="91" t="s">
        <v>102</v>
      </c>
      <c r="B23" s="96" t="e">
        <f>('Scheme 1'!$B$25*2.8*CONVERT(1,"Wh","BTU")+'Scheme 1'!$B$27*1.05*1000)/'Scheme 1'!$B$18</f>
        <v>#DIV/0!</v>
      </c>
      <c r="C23" s="97" t="e">
        <f>('Scheme 1'!$B$25*2.55*CONVERT(1,"Wh","BTU")+'Scheme 1'!$B$27*1.05*1000)/'Scheme 1'!$B$18</f>
        <v>#DIV/0!</v>
      </c>
      <c r="D23" s="97">
        <f>'Scheme 1'!$B$25*'Other Calcs'!$M$19+'Scheme 1'!$B$27*'Other Calcs'!$M$20</f>
        <v>0</v>
      </c>
      <c r="E23" s="98">
        <f>'Scheme 1'!$B$26</f>
        <v>0</v>
      </c>
      <c r="F23" s="98">
        <f>'Scheme 1'!$B$23</f>
        <v>0</v>
      </c>
      <c r="G23" s="98">
        <f>'Scheme 1'!$B$24</f>
        <v>0</v>
      </c>
      <c r="H23" s="98">
        <f>'Scheme 1'!$B$22</f>
        <v>0</v>
      </c>
      <c r="I23" s="99">
        <f>'Scheme 1'!$B$28</f>
        <v>0</v>
      </c>
    </row>
    <row r="24" spans="1:14" x14ac:dyDescent="0.45">
      <c r="A24" s="91" t="s">
        <v>103</v>
      </c>
      <c r="B24" s="100" t="e">
        <f>('Scheme 1'!$C$25*2.8*CONVERT(1,"Wh","BTU")+'Scheme 1'!$C$27*1.05*1000)/'Scheme 1'!$C$18</f>
        <v>#DIV/0!</v>
      </c>
      <c r="C24" s="81" t="e">
        <f>('Scheme 1'!$C$25*2.55*CONVERT(1,"Wh","BTU")+'Scheme 1'!$C$27*1.05*1000)/'Scheme 1'!$C$18</f>
        <v>#DIV/0!</v>
      </c>
      <c r="D24" s="81">
        <f>'Scheme 1'!$C$25*'Other Calcs'!$M$19+'Scheme 1'!$C$27*'Other Calcs'!$M$20</f>
        <v>0</v>
      </c>
      <c r="E24" s="51">
        <f>'Scheme 1'!$C$26</f>
        <v>0</v>
      </c>
      <c r="F24" s="51">
        <f>'Scheme 1'!$C$23</f>
        <v>0</v>
      </c>
      <c r="G24" s="51">
        <f>'Scheme 1'!$C$24</f>
        <v>0</v>
      </c>
      <c r="H24" s="51">
        <f>'Scheme 1'!$C$22</f>
        <v>0</v>
      </c>
      <c r="I24" s="89">
        <f>'Scheme 1'!$C$28</f>
        <v>0</v>
      </c>
    </row>
    <row r="25" spans="1:14" x14ac:dyDescent="0.45">
      <c r="A25" s="92" t="s">
        <v>78</v>
      </c>
      <c r="B25" s="101" t="e">
        <f>('Scheme 1'!$D$25*2.8*CONVERT(1,"Wh","BTU")+'Scheme 1'!$D$27*1.05*1000)/'Scheme 1'!$D$18</f>
        <v>#DIV/0!</v>
      </c>
      <c r="C25" s="82" t="e">
        <f>('Scheme 1'!$D$25*2.55*CONVERT(1,"Wh","BTU")+'Scheme 1'!$D$27*1.05*1000)/'Scheme 1'!$D$18</f>
        <v>#DIV/0!</v>
      </c>
      <c r="D25" s="82">
        <f>'Scheme 1'!$D$25*'Other Calcs'!$M$19+'Scheme 1'!$D$27*'Other Calcs'!$M$20</f>
        <v>0</v>
      </c>
      <c r="E25" s="83">
        <f>'Scheme 1'!$D$26</f>
        <v>0</v>
      </c>
      <c r="F25" s="83">
        <f>'Scheme 1'!$D$23</f>
        <v>0</v>
      </c>
      <c r="G25" s="83">
        <f>'Scheme 1'!$D$24</f>
        <v>0</v>
      </c>
      <c r="H25" s="83">
        <f>'Scheme 1'!$D$22</f>
        <v>0</v>
      </c>
      <c r="I25" s="90">
        <f>'Scheme 1'!$D$28</f>
        <v>0</v>
      </c>
    </row>
    <row r="26" spans="1:14" x14ac:dyDescent="0.45">
      <c r="A26" s="1"/>
    </row>
    <row r="27" spans="1:14" ht="18" x14ac:dyDescent="0.45">
      <c r="A27" s="4" t="s">
        <v>34</v>
      </c>
    </row>
    <row r="28" spans="1:14" ht="57.4" thickBot="1" x14ac:dyDescent="0.5">
      <c r="A28" s="79" t="s">
        <v>6</v>
      </c>
      <c r="B28" s="93" t="s">
        <v>39</v>
      </c>
      <c r="C28" s="93" t="s">
        <v>40</v>
      </c>
      <c r="D28" s="93" t="s">
        <v>37</v>
      </c>
      <c r="E28" s="93" t="s">
        <v>38</v>
      </c>
      <c r="F28" s="102" t="s">
        <v>48</v>
      </c>
      <c r="G28" s="93" t="s">
        <v>49</v>
      </c>
      <c r="H28" s="95" t="s">
        <v>50</v>
      </c>
      <c r="I28" s="95" t="s">
        <v>107</v>
      </c>
    </row>
    <row r="29" spans="1:14" x14ac:dyDescent="0.45">
      <c r="A29" s="91" t="s">
        <v>102</v>
      </c>
      <c r="B29" s="96" t="e">
        <f>('Scheme 2'!$B$25*2.8*CONVERT(1,"Wh","BTU")+'Scheme 2'!$B$27*1.05*1000)/'Scheme 2'!$B$18</f>
        <v>#DIV/0!</v>
      </c>
      <c r="C29" s="97" t="e">
        <f>('Scheme 2'!$B$25*2.55*CONVERT(1,"Wh","BTU")+'Scheme 2'!$B$27*1.05*1000)/'Scheme 2'!$B$18</f>
        <v>#DIV/0!</v>
      </c>
      <c r="D29" s="97">
        <f>'Scheme 2'!$B$25*'Other Calcs'!$M$19+'Scheme 2'!$B$27*'Other Calcs'!$M$20</f>
        <v>0</v>
      </c>
      <c r="E29" s="98">
        <f>'Scheme 2'!$B$26</f>
        <v>0</v>
      </c>
      <c r="F29" s="98">
        <f>'Scheme 2'!$B$23</f>
        <v>0</v>
      </c>
      <c r="G29" s="98">
        <f>'Scheme 2'!$B$24</f>
        <v>0</v>
      </c>
      <c r="H29" s="98">
        <f>'Scheme 2'!$B$22</f>
        <v>0</v>
      </c>
      <c r="I29" s="99">
        <f>'Scheme 2'!$B$28</f>
        <v>0</v>
      </c>
    </row>
    <row r="30" spans="1:14" x14ac:dyDescent="0.45">
      <c r="A30" s="91" t="s">
        <v>103</v>
      </c>
      <c r="B30" s="100" t="e">
        <f>('Scheme 2'!$C$25*2.8*CONVERT(1,"Wh","BTU")+'Scheme 2'!$C$27*1.05*1000)/'Scheme 2'!$C$18</f>
        <v>#DIV/0!</v>
      </c>
      <c r="C30" s="81" t="e">
        <f>('Scheme 2'!$C$25*2.55*CONVERT(1,"Wh","BTU")+'Scheme 2'!$C$27*1.05*1000)/'Scheme 2'!$C$18</f>
        <v>#DIV/0!</v>
      </c>
      <c r="D30" s="81">
        <f>'Scheme 2'!$C$25*'Other Calcs'!$M$19+'Scheme 2'!$C$27*'Other Calcs'!$M$20</f>
        <v>0</v>
      </c>
      <c r="E30" s="51">
        <f>'Scheme 2'!$C$26</f>
        <v>0</v>
      </c>
      <c r="F30" s="51">
        <f>'Scheme 2'!$C$23</f>
        <v>0</v>
      </c>
      <c r="G30" s="51">
        <f>'Scheme 2'!$C$24</f>
        <v>0</v>
      </c>
      <c r="H30" s="51">
        <f>'Scheme 2'!$C$22</f>
        <v>0</v>
      </c>
      <c r="I30" s="89">
        <f>'Scheme 2'!$C$28</f>
        <v>0</v>
      </c>
    </row>
    <row r="31" spans="1:14" x14ac:dyDescent="0.45">
      <c r="A31" s="92" t="s">
        <v>78</v>
      </c>
      <c r="B31" s="101" t="e">
        <f>('Scheme 2'!$D$25*2.8*CONVERT(1,"Wh","BTU")+'Scheme 2'!$D$27*1.05*1000)/'Scheme 2'!$D$18</f>
        <v>#DIV/0!</v>
      </c>
      <c r="C31" s="82" t="e">
        <f>('Scheme 2'!$D$25*2.55*CONVERT(1,"Wh","BTU")+'Scheme 2'!$D$27*1.05*1000)/'Scheme 2'!$D$18</f>
        <v>#DIV/0!</v>
      </c>
      <c r="D31" s="82">
        <f>'Scheme 2'!$D$25*'Other Calcs'!$M$19+'Scheme 2'!$D$27*'Other Calcs'!$M$20</f>
        <v>0</v>
      </c>
      <c r="E31" s="83">
        <f>'Scheme 2'!$D$26</f>
        <v>0</v>
      </c>
      <c r="F31" s="83">
        <f>'Scheme 2'!$D$23</f>
        <v>0</v>
      </c>
      <c r="G31" s="83">
        <f>'Scheme 2'!$D$24</f>
        <v>0</v>
      </c>
      <c r="H31" s="83">
        <f>'Scheme 2'!$D$22</f>
        <v>0</v>
      </c>
      <c r="I31" s="90">
        <f>'Scheme 2'!$D$28</f>
        <v>0</v>
      </c>
    </row>
    <row r="32" spans="1:14" x14ac:dyDescent="0.45">
      <c r="B32" s="11"/>
      <c r="C32" s="11"/>
      <c r="D32" s="11"/>
    </row>
    <row r="33" spans="1:9" ht="18" x14ac:dyDescent="0.45">
      <c r="A33" s="4" t="s">
        <v>35</v>
      </c>
    </row>
    <row r="34" spans="1:9" ht="57.4" thickBot="1" x14ac:dyDescent="0.5">
      <c r="A34" s="79" t="s">
        <v>6</v>
      </c>
      <c r="B34" s="93" t="s">
        <v>39</v>
      </c>
      <c r="C34" s="93" t="s">
        <v>40</v>
      </c>
      <c r="D34" s="93" t="s">
        <v>37</v>
      </c>
      <c r="E34" s="93" t="s">
        <v>38</v>
      </c>
      <c r="F34" s="102" t="s">
        <v>48</v>
      </c>
      <c r="G34" s="93" t="s">
        <v>49</v>
      </c>
      <c r="H34" s="95" t="s">
        <v>50</v>
      </c>
      <c r="I34" s="95" t="s">
        <v>107</v>
      </c>
    </row>
    <row r="35" spans="1:9" x14ac:dyDescent="0.45">
      <c r="A35" s="91" t="s">
        <v>102</v>
      </c>
      <c r="B35" s="96" t="e">
        <f>('Scheme 3'!$B$25*2.8*CONVERT(1,"Wh","BTU")+'Scheme 3'!$B$27*1.05*1000)/'Scheme 3'!$B$18</f>
        <v>#DIV/0!</v>
      </c>
      <c r="C35" s="97" t="e">
        <f>('Scheme 3'!$B$25*2.55*CONVERT(1,"Wh","BTU")+'Scheme 3'!$B$27*1.05*1000)/'Scheme 3'!$B$18</f>
        <v>#DIV/0!</v>
      </c>
      <c r="D35" s="97">
        <f>'Scheme 3'!$B$25*'Other Calcs'!$M$19+'Scheme 3'!$B$27*'Other Calcs'!$M$20</f>
        <v>0</v>
      </c>
      <c r="E35" s="103">
        <f>'Scheme 3'!$B$26</f>
        <v>0</v>
      </c>
      <c r="F35" s="98">
        <f>'Scheme 3'!$B$23</f>
        <v>0</v>
      </c>
      <c r="G35" s="98">
        <f>'Scheme 3'!$B$24</f>
        <v>0</v>
      </c>
      <c r="H35" s="98">
        <f>'Scheme 3'!$B$22</f>
        <v>0</v>
      </c>
      <c r="I35" s="99">
        <f>'Scheme 3'!$B$28</f>
        <v>0</v>
      </c>
    </row>
    <row r="36" spans="1:9" x14ac:dyDescent="0.45">
      <c r="A36" s="91" t="s">
        <v>103</v>
      </c>
      <c r="B36" s="100" t="e">
        <f>('Scheme 3'!$C$25*2.8*CONVERT(1,"Wh","BTU")+'Scheme 3'!$C$27*1.05*1000)/'Scheme 3'!$C$18</f>
        <v>#DIV/0!</v>
      </c>
      <c r="C36" s="81" t="e">
        <f>('Scheme 3'!$C$25*2.55*CONVERT(1,"Wh","BTU")+'Scheme 3'!$C$27*1.05*1000)/'Scheme 3'!$C$18</f>
        <v>#DIV/0!</v>
      </c>
      <c r="D36" s="81">
        <f>'Scheme 3'!$C$25*'Other Calcs'!$M$19+'Scheme 3'!$C$27*'Other Calcs'!$M$20</f>
        <v>0</v>
      </c>
      <c r="E36" s="84">
        <f>'Scheme 3'!$C$26</f>
        <v>0</v>
      </c>
      <c r="F36" s="51">
        <f>'Scheme 3'!$C$23</f>
        <v>0</v>
      </c>
      <c r="G36" s="51">
        <f>'Scheme 3'!$C$24</f>
        <v>0</v>
      </c>
      <c r="H36" s="51">
        <f>'Scheme 3'!$C$22</f>
        <v>0</v>
      </c>
      <c r="I36" s="89">
        <f>'Scheme 3'!$C$28</f>
        <v>0</v>
      </c>
    </row>
    <row r="37" spans="1:9" x14ac:dyDescent="0.45">
      <c r="A37" s="92" t="s">
        <v>104</v>
      </c>
      <c r="B37" s="101" t="e">
        <f>('Scheme 3'!$D$25*2.8*CONVERT(1,"Wh","BTU")+'Scheme 3'!$D$27*1.05*1000)/'Scheme 3'!$D$18</f>
        <v>#DIV/0!</v>
      </c>
      <c r="C37" s="82" t="e">
        <f>('Scheme 3'!$D$25*2.55*CONVERT(1,"Wh","BTU")+'Scheme 3'!$D$27*1.05*1000)/'Scheme 3'!$D$18</f>
        <v>#DIV/0!</v>
      </c>
      <c r="D37" s="82">
        <f>'Scheme 3'!$D$25*'Other Calcs'!$M$19+'Scheme 3'!$D$27*'Other Calcs'!$M$20</f>
        <v>0</v>
      </c>
      <c r="E37" s="85">
        <f>'Scheme 3'!$D$26</f>
        <v>0</v>
      </c>
      <c r="F37" s="83">
        <f>'Scheme 3'!$D$23</f>
        <v>0</v>
      </c>
      <c r="G37" s="83">
        <f>'Scheme 3'!$D$24</f>
        <v>0</v>
      </c>
      <c r="H37" s="83">
        <f>'Scheme 3'!$D$22</f>
        <v>0</v>
      </c>
      <c r="I37" s="90">
        <f>'Scheme 3'!$D$28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Z41"/>
  <sheetViews>
    <sheetView view="pageBreakPreview" topLeftCell="A10" zoomScaleNormal="100" zoomScaleSheetLayoutView="100" zoomScalePageLayoutView="60" workbookViewId="0">
      <selection activeCell="A31" sqref="A31"/>
    </sheetView>
  </sheetViews>
  <sheetFormatPr defaultColWidth="8.86328125" defaultRowHeight="14.25" x14ac:dyDescent="0.45"/>
  <cols>
    <col min="1" max="1" width="45.1328125" customWidth="1"/>
    <col min="2" max="4" width="19.86328125" customWidth="1"/>
    <col min="5" max="5" width="17.265625" customWidth="1"/>
    <col min="6" max="6" width="16.3984375" customWidth="1"/>
    <col min="7" max="7" width="18.265625" customWidth="1"/>
    <col min="8" max="8" width="9.86328125" customWidth="1"/>
  </cols>
  <sheetData>
    <row r="1" spans="1:26" ht="39.75" customHeight="1" x14ac:dyDescent="0.45">
      <c r="A1" s="6" t="s">
        <v>95</v>
      </c>
      <c r="B1" s="6">
        <f>Summary!C2</f>
        <v>0</v>
      </c>
    </row>
    <row r="2" spans="1:26" ht="23.25" customHeight="1" thickBot="1" x14ac:dyDescent="0.55000000000000004">
      <c r="A2" s="15" t="s">
        <v>8</v>
      </c>
      <c r="B2" s="15"/>
      <c r="C2" s="15"/>
      <c r="D2" s="15"/>
      <c r="E2" s="15"/>
    </row>
    <row r="3" spans="1:26" ht="24.75" customHeight="1" x14ac:dyDescent="0.45">
      <c r="A3" s="16" t="s">
        <v>0</v>
      </c>
      <c r="B3" s="17"/>
      <c r="C3" s="17"/>
      <c r="D3" s="17"/>
      <c r="E3" s="18"/>
      <c r="X3" t="b">
        <v>1</v>
      </c>
      <c r="Y3" t="b">
        <v>0</v>
      </c>
    </row>
    <row r="4" spans="1:26" ht="28.5" customHeight="1" x14ac:dyDescent="0.45">
      <c r="A4" s="117" t="s">
        <v>1</v>
      </c>
      <c r="B4" s="3"/>
      <c r="C4" s="3"/>
      <c r="D4" s="3"/>
      <c r="E4" s="19"/>
      <c r="X4" t="b">
        <v>0</v>
      </c>
      <c r="Y4" t="b">
        <v>1</v>
      </c>
      <c r="Z4" t="b">
        <v>0</v>
      </c>
    </row>
    <row r="5" spans="1:26" ht="28.5" customHeight="1" x14ac:dyDescent="0.45">
      <c r="A5" s="117"/>
      <c r="B5" s="20"/>
      <c r="C5" s="20"/>
      <c r="D5" s="20"/>
      <c r="E5" s="21"/>
      <c r="X5" t="b">
        <v>1</v>
      </c>
      <c r="Y5" t="b">
        <v>0</v>
      </c>
      <c r="Z5" t="b">
        <v>0</v>
      </c>
    </row>
    <row r="6" spans="1:26" ht="28.5" customHeight="1" x14ac:dyDescent="0.45">
      <c r="A6" s="117"/>
      <c r="B6" s="20"/>
      <c r="C6" s="20"/>
      <c r="D6" s="20"/>
      <c r="E6" s="21"/>
      <c r="X6" t="b">
        <v>1</v>
      </c>
      <c r="Y6" t="b">
        <v>0</v>
      </c>
    </row>
    <row r="7" spans="1:26" ht="28.5" customHeight="1" x14ac:dyDescent="0.45">
      <c r="A7" s="117"/>
      <c r="B7" s="118"/>
      <c r="C7" s="118"/>
      <c r="D7" s="118"/>
      <c r="E7" s="119"/>
      <c r="X7" t="b">
        <v>1</v>
      </c>
      <c r="Y7" t="b">
        <v>0</v>
      </c>
    </row>
    <row r="8" spans="1:26" ht="26.25" customHeight="1" x14ac:dyDescent="0.45">
      <c r="A8" s="117" t="s">
        <v>2</v>
      </c>
      <c r="B8" s="3"/>
      <c r="C8" s="3"/>
      <c r="D8" s="3"/>
      <c r="E8" s="19"/>
      <c r="X8" t="b">
        <v>1</v>
      </c>
      <c r="Y8" t="b">
        <v>0</v>
      </c>
    </row>
    <row r="9" spans="1:26" ht="26.25" customHeight="1" x14ac:dyDescent="0.45">
      <c r="A9" s="117"/>
      <c r="B9" s="20"/>
      <c r="C9" s="20"/>
      <c r="D9" s="20"/>
      <c r="E9" s="21"/>
    </row>
    <row r="10" spans="1:26" ht="26.25" customHeight="1" x14ac:dyDescent="0.45">
      <c r="A10" s="117"/>
      <c r="B10" s="20"/>
      <c r="C10" s="20"/>
      <c r="D10" s="20"/>
      <c r="E10" s="21"/>
    </row>
    <row r="11" spans="1:26" ht="26.25" customHeight="1" x14ac:dyDescent="0.45">
      <c r="A11" s="117"/>
      <c r="B11" s="118"/>
      <c r="C11" s="118"/>
      <c r="D11" s="118"/>
      <c r="E11" s="119"/>
    </row>
    <row r="12" spans="1:26" ht="28.5" x14ac:dyDescent="0.45">
      <c r="A12" s="22" t="s">
        <v>3</v>
      </c>
      <c r="B12" s="2"/>
      <c r="C12" s="2"/>
      <c r="D12" s="2"/>
      <c r="E12" s="23"/>
    </row>
    <row r="13" spans="1:26" ht="28.5" x14ac:dyDescent="0.45">
      <c r="A13" s="22" t="s">
        <v>4</v>
      </c>
      <c r="B13" s="2"/>
      <c r="C13" s="2"/>
      <c r="D13" s="2"/>
      <c r="E13" s="23"/>
    </row>
    <row r="14" spans="1:26" ht="30" customHeight="1" thickBot="1" x14ac:dyDescent="0.5">
      <c r="A14" s="24" t="s">
        <v>5</v>
      </c>
      <c r="B14" s="25"/>
      <c r="C14" s="25"/>
      <c r="D14" s="25"/>
      <c r="E14" s="26"/>
    </row>
    <row r="16" spans="1:26" ht="17.25" thickBot="1" x14ac:dyDescent="0.55000000000000004">
      <c r="A16" s="15" t="s">
        <v>80</v>
      </c>
    </row>
    <row r="17" spans="1:6" ht="47.65" thickBot="1" x14ac:dyDescent="0.5">
      <c r="A17" s="54" t="s">
        <v>55</v>
      </c>
      <c r="B17" s="52" t="s">
        <v>83</v>
      </c>
      <c r="C17" s="53" t="s">
        <v>82</v>
      </c>
      <c r="D17" s="52" t="s">
        <v>81</v>
      </c>
      <c r="E17" s="52" t="s">
        <v>57</v>
      </c>
      <c r="F17" s="55" t="s">
        <v>56</v>
      </c>
    </row>
    <row r="18" spans="1:6" x14ac:dyDescent="0.45">
      <c r="A18" s="27" t="s">
        <v>46</v>
      </c>
      <c r="B18" s="87"/>
      <c r="C18" s="87"/>
      <c r="D18" s="87"/>
      <c r="E18" s="33" t="s">
        <v>7</v>
      </c>
      <c r="F18" s="30" t="s">
        <v>58</v>
      </c>
    </row>
    <row r="19" spans="1:6" x14ac:dyDescent="0.45">
      <c r="A19" s="28" t="s">
        <v>71</v>
      </c>
      <c r="B19" s="56"/>
      <c r="C19" s="56"/>
      <c r="D19" s="56"/>
      <c r="E19" s="34" t="s">
        <v>7</v>
      </c>
      <c r="F19" s="31" t="s">
        <v>59</v>
      </c>
    </row>
    <row r="20" spans="1:6" x14ac:dyDescent="0.45">
      <c r="A20" s="28" t="s">
        <v>52</v>
      </c>
      <c r="B20" s="56"/>
      <c r="C20" s="56"/>
      <c r="D20" s="56"/>
      <c r="E20" s="34" t="s">
        <v>7</v>
      </c>
      <c r="F20" s="31" t="s">
        <v>59</v>
      </c>
    </row>
    <row r="21" spans="1:6" x14ac:dyDescent="0.45">
      <c r="A21" s="28" t="s">
        <v>44</v>
      </c>
      <c r="B21" s="56"/>
      <c r="C21" s="56"/>
      <c r="D21" s="56"/>
      <c r="E21" s="34" t="s">
        <v>7</v>
      </c>
      <c r="F21" s="31" t="s">
        <v>59</v>
      </c>
    </row>
    <row r="22" spans="1:6" x14ac:dyDescent="0.45">
      <c r="A22" s="28" t="s">
        <v>62</v>
      </c>
      <c r="B22" s="56"/>
      <c r="C22" s="56"/>
      <c r="D22" s="56"/>
      <c r="E22" s="34" t="s">
        <v>60</v>
      </c>
      <c r="F22" s="31" t="s">
        <v>61</v>
      </c>
    </row>
    <row r="23" spans="1:6" x14ac:dyDescent="0.45">
      <c r="A23" s="28" t="s">
        <v>72</v>
      </c>
      <c r="B23" s="56"/>
      <c r="C23" s="56"/>
      <c r="D23" s="56"/>
      <c r="E23" s="34" t="s">
        <v>63</v>
      </c>
      <c r="F23" s="31" t="s">
        <v>64</v>
      </c>
    </row>
    <row r="24" spans="1:6" x14ac:dyDescent="0.45">
      <c r="A24" s="28" t="s">
        <v>73</v>
      </c>
      <c r="B24" s="56"/>
      <c r="C24" s="56"/>
      <c r="D24" s="56"/>
      <c r="E24" s="34" t="s">
        <v>63</v>
      </c>
      <c r="F24" s="31" t="s">
        <v>64</v>
      </c>
    </row>
    <row r="25" spans="1:6" x14ac:dyDescent="0.45">
      <c r="A25" s="28" t="s">
        <v>74</v>
      </c>
      <c r="B25" s="56"/>
      <c r="C25" s="56"/>
      <c r="D25" s="56"/>
      <c r="E25" s="34" t="s">
        <v>66</v>
      </c>
      <c r="F25" s="31" t="s">
        <v>65</v>
      </c>
    </row>
    <row r="26" spans="1:6" x14ac:dyDescent="0.45">
      <c r="A26" s="28" t="s">
        <v>75</v>
      </c>
      <c r="B26" s="56"/>
      <c r="C26" s="56"/>
      <c r="D26" s="56"/>
      <c r="E26" s="34" t="s">
        <v>68</v>
      </c>
      <c r="F26" s="31" t="s">
        <v>65</v>
      </c>
    </row>
    <row r="27" spans="1:6" ht="14.65" thickBot="1" x14ac:dyDescent="0.5">
      <c r="A27" s="29" t="s">
        <v>76</v>
      </c>
      <c r="B27" s="86"/>
      <c r="C27" s="86"/>
      <c r="D27" s="86"/>
      <c r="E27" s="35" t="s">
        <v>67</v>
      </c>
      <c r="F27" s="32" t="s">
        <v>65</v>
      </c>
    </row>
    <row r="28" spans="1:6" x14ac:dyDescent="0.45">
      <c r="A28" s="121" t="s">
        <v>107</v>
      </c>
      <c r="B28" s="56">
        <f>(B$25*3.412)+(B$27*1000)</f>
        <v>0</v>
      </c>
      <c r="C28" s="56">
        <f>(C$25*3.412)+(C$27*1000)</f>
        <v>0</v>
      </c>
      <c r="D28" s="56">
        <f>(D$25*3.412)+(D$27*1000)</f>
        <v>0</v>
      </c>
      <c r="E28" s="34" t="s">
        <v>109</v>
      </c>
      <c r="F28" s="31"/>
    </row>
    <row r="29" spans="1:6" x14ac:dyDescent="0.45">
      <c r="A29" s="121" t="s">
        <v>108</v>
      </c>
      <c r="B29" s="56">
        <f>(B$25*'Other Calcs'!$M$19)+(B$27*'Other Calcs'!$M$20)</f>
        <v>0</v>
      </c>
      <c r="C29" s="56">
        <f>(C$25*'Other Calcs'!$M$19)+(C$27*'Other Calcs'!$M$20)</f>
        <v>0</v>
      </c>
      <c r="D29" s="56">
        <f>(D$25*'Other Calcs'!$M$19)+(D$27*'Other Calcs'!$M$20)</f>
        <v>0</v>
      </c>
      <c r="E29" s="34" t="s">
        <v>110</v>
      </c>
      <c r="F29" s="31"/>
    </row>
    <row r="30" spans="1:6" ht="16.899999999999999" x14ac:dyDescent="0.5">
      <c r="A30" s="70"/>
      <c r="E30" s="71"/>
      <c r="F30" s="71"/>
    </row>
    <row r="31" spans="1:6" ht="16.899999999999999" x14ac:dyDescent="0.45">
      <c r="A31" s="72"/>
      <c r="B31" s="73"/>
      <c r="C31" s="73"/>
      <c r="D31" s="73"/>
      <c r="E31" s="73"/>
      <c r="F31" s="73"/>
    </row>
    <row r="32" spans="1:6" x14ac:dyDescent="0.45">
      <c r="A32" s="74"/>
      <c r="B32" s="88"/>
      <c r="C32" s="75"/>
      <c r="D32" s="75"/>
      <c r="E32" s="76"/>
      <c r="F32" s="76"/>
    </row>
    <row r="33" spans="1:6" x14ac:dyDescent="0.45">
      <c r="A33" s="74"/>
      <c r="B33" s="75"/>
      <c r="C33" s="75"/>
      <c r="D33" s="75"/>
      <c r="E33" s="76"/>
      <c r="F33" s="76"/>
    </row>
    <row r="34" spans="1:6" x14ac:dyDescent="0.45">
      <c r="A34" s="74"/>
      <c r="B34" s="75"/>
      <c r="C34" s="75"/>
      <c r="D34" s="75"/>
      <c r="E34" s="76"/>
      <c r="F34" s="76"/>
    </row>
    <row r="35" spans="1:6" x14ac:dyDescent="0.45">
      <c r="A35" s="74"/>
      <c r="B35" s="75"/>
      <c r="C35" s="75"/>
      <c r="D35" s="75"/>
      <c r="E35" s="76"/>
      <c r="F35" s="76"/>
    </row>
    <row r="36" spans="1:6" x14ac:dyDescent="0.45">
      <c r="A36" s="74"/>
      <c r="B36" s="77"/>
      <c r="C36" s="77"/>
      <c r="D36" s="78"/>
      <c r="E36" s="76"/>
      <c r="F36" s="76"/>
    </row>
    <row r="37" spans="1:6" x14ac:dyDescent="0.45">
      <c r="A37" s="74"/>
      <c r="B37" s="77"/>
      <c r="C37" s="77"/>
      <c r="D37" s="78"/>
      <c r="E37" s="76"/>
      <c r="F37" s="76"/>
    </row>
    <row r="38" spans="1:6" x14ac:dyDescent="0.45">
      <c r="A38" s="74"/>
      <c r="B38" s="77"/>
      <c r="C38" s="77"/>
      <c r="D38" s="77"/>
      <c r="E38" s="76"/>
      <c r="F38" s="76"/>
    </row>
    <row r="39" spans="1:6" x14ac:dyDescent="0.45">
      <c r="A39" s="74"/>
      <c r="B39" s="75"/>
      <c r="C39" s="75"/>
      <c r="D39" s="75"/>
      <c r="E39" s="76"/>
      <c r="F39" s="76"/>
    </row>
    <row r="40" spans="1:6" x14ac:dyDescent="0.45">
      <c r="A40" s="74"/>
      <c r="B40" s="75"/>
      <c r="C40" s="75"/>
      <c r="D40" s="75"/>
      <c r="E40" s="76"/>
      <c r="F40" s="76"/>
    </row>
    <row r="41" spans="1:6" x14ac:dyDescent="0.45">
      <c r="A41" s="74"/>
      <c r="B41" s="78"/>
      <c r="C41" s="78"/>
      <c r="D41" s="78"/>
      <c r="E41" s="76"/>
      <c r="F41" s="76"/>
    </row>
  </sheetData>
  <mergeCells count="4">
    <mergeCell ref="A4:A7"/>
    <mergeCell ref="B7:E7"/>
    <mergeCell ref="A8:A11"/>
    <mergeCell ref="B11:E11"/>
  </mergeCells>
  <pageMargins left="0.7" right="0.7" top="0.75" bottom="0.75" header="0.3" footer="0.3"/>
  <pageSetup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114300</xdr:rowOff>
                  </from>
                  <to>
                    <xdr:col>2</xdr:col>
                    <xdr:colOff>104775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1</xdr:col>
                    <xdr:colOff>933450</xdr:colOff>
                    <xdr:row>2</xdr:row>
                    <xdr:rowOff>114300</xdr:rowOff>
                  </from>
                  <to>
                    <xdr:col>2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104775</xdr:rowOff>
                  </from>
                  <to>
                    <xdr:col>1</xdr:col>
                    <xdr:colOff>1104900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66675</xdr:rowOff>
                  </from>
                  <to>
                    <xdr:col>2</xdr:col>
                    <xdr:colOff>1228725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104775</xdr:rowOff>
                  </from>
                  <to>
                    <xdr:col>2</xdr:col>
                    <xdr:colOff>161925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76200</xdr:rowOff>
                  </from>
                  <to>
                    <xdr:col>1</xdr:col>
                    <xdr:colOff>876300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323850</xdr:rowOff>
                  </from>
                  <to>
                    <xdr:col>2</xdr:col>
                    <xdr:colOff>152400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tion Button 14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323850</xdr:rowOff>
                  </from>
                  <to>
                    <xdr:col>2</xdr:col>
                    <xdr:colOff>304800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Option Button 15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657225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Option Button 16">
              <controlPr defaultSize="0" autoFill="0" autoLine="0" autoPict="0">
                <anchor moveWithCells="1">
                  <from>
                    <xdr:col>1</xdr:col>
                    <xdr:colOff>590550</xdr:colOff>
                    <xdr:row>11</xdr:row>
                    <xdr:rowOff>66675</xdr:rowOff>
                  </from>
                  <to>
                    <xdr:col>2</xdr:col>
                    <xdr:colOff>200025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Group Box 18">
              <controlPr defaultSize="0" autoFill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Group Box 19">
              <controlPr defaultSize="0" autoFill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Group Box 20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66675</xdr:rowOff>
                  </from>
                  <to>
                    <xdr:col>1</xdr:col>
                    <xdr:colOff>590550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1</xdr:col>
                    <xdr:colOff>619125</xdr:colOff>
                    <xdr:row>12</xdr:row>
                    <xdr:rowOff>104775</xdr:rowOff>
                  </from>
                  <to>
                    <xdr:col>1</xdr:col>
                    <xdr:colOff>1219200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Option Button 23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85725</xdr:rowOff>
                  </from>
                  <to>
                    <xdr:col>1</xdr:col>
                    <xdr:colOff>619125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Option Button 24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95250</xdr:rowOff>
                  </from>
                  <to>
                    <xdr:col>1</xdr:col>
                    <xdr:colOff>1190625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Group Box 25">
              <controlPr defaultSize="0" autoFill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Group Box 26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41"/>
  <sheetViews>
    <sheetView topLeftCell="A7" zoomScaleNormal="100" workbookViewId="0">
      <selection activeCell="D28" sqref="D28"/>
    </sheetView>
  </sheetViews>
  <sheetFormatPr defaultColWidth="8.86328125" defaultRowHeight="14.25" x14ac:dyDescent="0.45"/>
  <cols>
    <col min="1" max="1" width="45.1328125" customWidth="1"/>
    <col min="2" max="4" width="19.86328125" customWidth="1"/>
    <col min="5" max="5" width="18" customWidth="1"/>
    <col min="6" max="6" width="17.265625" customWidth="1"/>
    <col min="7" max="7" width="17.3984375" customWidth="1"/>
    <col min="8" max="8" width="9.86328125" customWidth="1"/>
  </cols>
  <sheetData>
    <row r="1" spans="1:26" ht="39.75" customHeight="1" x14ac:dyDescent="0.45">
      <c r="A1" s="6" t="s">
        <v>96</v>
      </c>
      <c r="B1" s="6">
        <f>Summary!C2</f>
        <v>0</v>
      </c>
    </row>
    <row r="2" spans="1:26" ht="23.25" customHeight="1" thickBot="1" x14ac:dyDescent="0.6">
      <c r="A2" s="5" t="s">
        <v>8</v>
      </c>
    </row>
    <row r="3" spans="1:26" ht="24.75" customHeight="1" x14ac:dyDescent="0.45">
      <c r="A3" s="9" t="s">
        <v>0</v>
      </c>
      <c r="B3" s="17"/>
      <c r="C3" s="17"/>
      <c r="D3" s="17"/>
      <c r="E3" s="18"/>
      <c r="X3" t="b">
        <v>1</v>
      </c>
      <c r="Y3" t="b">
        <v>0</v>
      </c>
    </row>
    <row r="4" spans="1:26" ht="28.5" customHeight="1" x14ac:dyDescent="0.45">
      <c r="A4" s="120" t="s">
        <v>1</v>
      </c>
      <c r="B4" s="3"/>
      <c r="C4" s="3"/>
      <c r="D4" s="3"/>
      <c r="E4" s="19"/>
      <c r="X4" t="b">
        <v>0</v>
      </c>
      <c r="Y4" t="b">
        <v>1</v>
      </c>
      <c r="Z4" t="b">
        <v>0</v>
      </c>
    </row>
    <row r="5" spans="1:26" ht="28.5" customHeight="1" x14ac:dyDescent="0.45">
      <c r="A5" s="120"/>
      <c r="B5" s="20"/>
      <c r="C5" s="20"/>
      <c r="D5" s="20"/>
      <c r="E5" s="21"/>
      <c r="X5" t="b">
        <v>1</v>
      </c>
      <c r="Y5" t="b">
        <v>0</v>
      </c>
      <c r="Z5" t="b">
        <v>0</v>
      </c>
    </row>
    <row r="6" spans="1:26" ht="28.5" customHeight="1" x14ac:dyDescent="0.45">
      <c r="A6" s="120"/>
      <c r="B6" s="20"/>
      <c r="C6" s="20"/>
      <c r="D6" s="20"/>
      <c r="E6" s="21"/>
      <c r="X6" t="b">
        <v>1</v>
      </c>
      <c r="Y6" t="b">
        <v>0</v>
      </c>
    </row>
    <row r="7" spans="1:26" ht="28.5" customHeight="1" x14ac:dyDescent="0.45">
      <c r="A7" s="120"/>
      <c r="B7" s="118"/>
      <c r="C7" s="118"/>
      <c r="D7" s="118"/>
      <c r="E7" s="119"/>
      <c r="X7" t="b">
        <v>1</v>
      </c>
      <c r="Y7" t="b">
        <v>0</v>
      </c>
    </row>
    <row r="8" spans="1:26" ht="26.25" customHeight="1" x14ac:dyDescent="0.45">
      <c r="A8" s="120" t="s">
        <v>2</v>
      </c>
      <c r="B8" s="3"/>
      <c r="C8" s="3"/>
      <c r="D8" s="3"/>
      <c r="E8" s="19"/>
      <c r="X8" t="b">
        <v>1</v>
      </c>
      <c r="Y8" t="b">
        <v>0</v>
      </c>
    </row>
    <row r="9" spans="1:26" ht="26.25" customHeight="1" x14ac:dyDescent="0.45">
      <c r="A9" s="120"/>
      <c r="B9" s="20"/>
      <c r="C9" s="20"/>
      <c r="D9" s="20"/>
      <c r="E9" s="21"/>
    </row>
    <row r="10" spans="1:26" ht="26.25" customHeight="1" x14ac:dyDescent="0.45">
      <c r="A10" s="120"/>
      <c r="B10" s="20"/>
      <c r="C10" s="20"/>
      <c r="D10" s="20"/>
      <c r="E10" s="21"/>
    </row>
    <row r="11" spans="1:26" ht="26.25" customHeight="1" x14ac:dyDescent="0.45">
      <c r="A11" s="120"/>
      <c r="B11" s="118"/>
      <c r="C11" s="118"/>
      <c r="D11" s="118"/>
      <c r="E11" s="119"/>
    </row>
    <row r="12" spans="1:26" ht="28.5" x14ac:dyDescent="0.45">
      <c r="A12" s="7" t="s">
        <v>3</v>
      </c>
      <c r="B12" s="2"/>
      <c r="C12" s="2"/>
      <c r="D12" s="2"/>
      <c r="E12" s="23"/>
    </row>
    <row r="13" spans="1:26" ht="28.5" x14ac:dyDescent="0.45">
      <c r="A13" s="7" t="s">
        <v>4</v>
      </c>
      <c r="B13" s="2"/>
      <c r="C13" s="2"/>
      <c r="D13" s="2"/>
      <c r="E13" s="23"/>
    </row>
    <row r="14" spans="1:26" ht="30" customHeight="1" thickBot="1" x14ac:dyDescent="0.5">
      <c r="A14" s="8" t="s">
        <v>5</v>
      </c>
      <c r="B14" s="25"/>
      <c r="C14" s="25"/>
      <c r="D14" s="25"/>
      <c r="E14" s="26"/>
    </row>
    <row r="16" spans="1:26" ht="17.25" thickBot="1" x14ac:dyDescent="0.55000000000000004">
      <c r="A16" s="15" t="s">
        <v>80</v>
      </c>
    </row>
    <row r="17" spans="1:7" ht="47.65" thickBot="1" x14ac:dyDescent="0.5">
      <c r="A17" s="54" t="s">
        <v>55</v>
      </c>
      <c r="B17" s="52" t="s">
        <v>83</v>
      </c>
      <c r="C17" s="53" t="s">
        <v>82</v>
      </c>
      <c r="D17" s="52" t="s">
        <v>81</v>
      </c>
      <c r="E17" s="52" t="s">
        <v>57</v>
      </c>
      <c r="F17" s="55" t="s">
        <v>56</v>
      </c>
      <c r="G17" s="51"/>
    </row>
    <row r="18" spans="1:7" x14ac:dyDescent="0.45">
      <c r="A18" s="27" t="s">
        <v>46</v>
      </c>
      <c r="B18" s="87"/>
      <c r="C18" s="87"/>
      <c r="D18" s="87"/>
      <c r="E18" s="33" t="s">
        <v>7</v>
      </c>
      <c r="F18" s="30" t="s">
        <v>58</v>
      </c>
    </row>
    <row r="19" spans="1:7" x14ac:dyDescent="0.45">
      <c r="A19" s="28" t="s">
        <v>71</v>
      </c>
      <c r="B19" s="56"/>
      <c r="C19" s="56"/>
      <c r="D19" s="56"/>
      <c r="E19" s="34" t="s">
        <v>7</v>
      </c>
      <c r="F19" s="31" t="s">
        <v>59</v>
      </c>
    </row>
    <row r="20" spans="1:7" x14ac:dyDescent="0.45">
      <c r="A20" s="28" t="s">
        <v>52</v>
      </c>
      <c r="B20" s="56"/>
      <c r="C20" s="56"/>
      <c r="D20" s="56"/>
      <c r="E20" s="34" t="s">
        <v>7</v>
      </c>
      <c r="F20" s="31" t="s">
        <v>59</v>
      </c>
    </row>
    <row r="21" spans="1:7" x14ac:dyDescent="0.45">
      <c r="A21" s="28" t="s">
        <v>44</v>
      </c>
      <c r="B21" s="56"/>
      <c r="C21" s="56"/>
      <c r="D21" s="56"/>
      <c r="E21" s="34" t="s">
        <v>7</v>
      </c>
      <c r="F21" s="31" t="s">
        <v>59</v>
      </c>
    </row>
    <row r="22" spans="1:7" x14ac:dyDescent="0.45">
      <c r="A22" s="28" t="s">
        <v>62</v>
      </c>
      <c r="B22" s="56"/>
      <c r="C22" s="56"/>
      <c r="D22" s="56"/>
      <c r="E22" s="34" t="s">
        <v>60</v>
      </c>
      <c r="F22" s="31" t="s">
        <v>61</v>
      </c>
    </row>
    <row r="23" spans="1:7" x14ac:dyDescent="0.45">
      <c r="A23" s="28" t="s">
        <v>72</v>
      </c>
      <c r="B23" s="56"/>
      <c r="C23" s="56"/>
      <c r="D23" s="56"/>
      <c r="E23" s="34" t="s">
        <v>63</v>
      </c>
      <c r="F23" s="31" t="s">
        <v>64</v>
      </c>
    </row>
    <row r="24" spans="1:7" x14ac:dyDescent="0.45">
      <c r="A24" s="28" t="s">
        <v>73</v>
      </c>
      <c r="B24" s="56"/>
      <c r="C24" s="56"/>
      <c r="D24" s="56"/>
      <c r="E24" s="34" t="s">
        <v>63</v>
      </c>
      <c r="F24" s="31" t="s">
        <v>64</v>
      </c>
    </row>
    <row r="25" spans="1:7" x14ac:dyDescent="0.45">
      <c r="A25" s="28" t="s">
        <v>74</v>
      </c>
      <c r="B25" s="56"/>
      <c r="C25" s="56"/>
      <c r="D25" s="56"/>
      <c r="E25" s="34" t="s">
        <v>66</v>
      </c>
      <c r="F25" s="31" t="s">
        <v>65</v>
      </c>
    </row>
    <row r="26" spans="1:7" x14ac:dyDescent="0.45">
      <c r="A26" s="28" t="s">
        <v>75</v>
      </c>
      <c r="B26" s="56"/>
      <c r="C26" s="56"/>
      <c r="D26" s="56"/>
      <c r="E26" s="34" t="s">
        <v>68</v>
      </c>
      <c r="F26" s="31" t="s">
        <v>65</v>
      </c>
    </row>
    <row r="27" spans="1:7" ht="14.65" thickBot="1" x14ac:dyDescent="0.5">
      <c r="A27" s="29" t="s">
        <v>76</v>
      </c>
      <c r="B27" s="86"/>
      <c r="C27" s="86"/>
      <c r="D27" s="86"/>
      <c r="E27" s="35" t="s">
        <v>67</v>
      </c>
      <c r="F27" s="32" t="s">
        <v>65</v>
      </c>
    </row>
    <row r="28" spans="1:7" x14ac:dyDescent="0.45">
      <c r="A28" s="121" t="s">
        <v>107</v>
      </c>
      <c r="B28" s="56">
        <f>(B$25*3.412)+(B$27*1000)</f>
        <v>0</v>
      </c>
      <c r="C28" s="56">
        <f>(C$25*3.412)+(C$27*1000)</f>
        <v>0</v>
      </c>
      <c r="D28" s="56">
        <f>(D$25*3.412)+(D$27*1000)</f>
        <v>0</v>
      </c>
      <c r="E28" s="34" t="s">
        <v>109</v>
      </c>
      <c r="F28" s="31"/>
    </row>
    <row r="29" spans="1:7" x14ac:dyDescent="0.45">
      <c r="A29" s="121" t="s">
        <v>108</v>
      </c>
      <c r="B29" s="56">
        <f>(B$25*'Other Calcs'!$M$19)+(B$27*'Other Calcs'!$M$20)</f>
        <v>0</v>
      </c>
      <c r="C29" s="56">
        <f>(C$25*'Other Calcs'!$M$19)+(C$27*'Other Calcs'!$M$20)</f>
        <v>0</v>
      </c>
      <c r="D29" s="56">
        <f>(D$25*'Other Calcs'!$M$19)+(D$27*'Other Calcs'!$M$20)</f>
        <v>0</v>
      </c>
      <c r="E29" s="34" t="s">
        <v>110</v>
      </c>
      <c r="F29" s="31"/>
    </row>
    <row r="30" spans="1:7" ht="16.899999999999999" x14ac:dyDescent="0.5">
      <c r="A30" s="70"/>
      <c r="B30" s="71"/>
      <c r="C30" s="71"/>
      <c r="D30" s="71"/>
      <c r="E30" s="71"/>
      <c r="F30" s="71"/>
    </row>
    <row r="31" spans="1:7" ht="16.899999999999999" x14ac:dyDescent="0.45">
      <c r="A31" s="72"/>
      <c r="B31" s="73"/>
      <c r="C31" s="73"/>
      <c r="D31" s="73"/>
      <c r="E31" s="73"/>
      <c r="F31" s="73"/>
    </row>
    <row r="32" spans="1:7" x14ac:dyDescent="0.45">
      <c r="A32" s="74"/>
      <c r="B32" s="75"/>
      <c r="C32" s="75"/>
      <c r="D32" s="75"/>
      <c r="E32" s="76"/>
      <c r="F32" s="76"/>
    </row>
    <row r="33" spans="1:6" x14ac:dyDescent="0.45">
      <c r="A33" s="74"/>
      <c r="B33" s="75"/>
      <c r="C33" s="75"/>
      <c r="D33" s="75"/>
      <c r="E33" s="76"/>
      <c r="F33" s="76"/>
    </row>
    <row r="34" spans="1:6" x14ac:dyDescent="0.45">
      <c r="A34" s="74"/>
      <c r="B34" s="75"/>
      <c r="C34" s="75"/>
      <c r="D34" s="75"/>
      <c r="E34" s="76"/>
      <c r="F34" s="76"/>
    </row>
    <row r="35" spans="1:6" x14ac:dyDescent="0.45">
      <c r="A35" s="74"/>
      <c r="B35" s="75"/>
      <c r="C35" s="75"/>
      <c r="D35" s="75"/>
      <c r="E35" s="76"/>
      <c r="F35" s="76"/>
    </row>
    <row r="36" spans="1:6" x14ac:dyDescent="0.45">
      <c r="A36" s="74"/>
      <c r="B36" s="77"/>
      <c r="C36" s="77"/>
      <c r="D36" s="78"/>
      <c r="E36" s="76"/>
      <c r="F36" s="76"/>
    </row>
    <row r="37" spans="1:6" x14ac:dyDescent="0.45">
      <c r="A37" s="74"/>
      <c r="B37" s="77"/>
      <c r="C37" s="77"/>
      <c r="D37" s="78"/>
      <c r="E37" s="76"/>
      <c r="F37" s="76"/>
    </row>
    <row r="38" spans="1:6" x14ac:dyDescent="0.45">
      <c r="A38" s="74"/>
      <c r="B38" s="77"/>
      <c r="C38" s="77"/>
      <c r="D38" s="77"/>
      <c r="E38" s="76"/>
      <c r="F38" s="76"/>
    </row>
    <row r="39" spans="1:6" x14ac:dyDescent="0.45">
      <c r="A39" s="74"/>
      <c r="B39" s="75"/>
      <c r="C39" s="75"/>
      <c r="D39" s="75"/>
      <c r="E39" s="76"/>
      <c r="F39" s="76"/>
    </row>
    <row r="40" spans="1:6" x14ac:dyDescent="0.45">
      <c r="A40" s="74"/>
      <c r="B40" s="75"/>
      <c r="C40" s="75"/>
      <c r="D40" s="75"/>
      <c r="E40" s="76"/>
      <c r="F40" s="76"/>
    </row>
    <row r="41" spans="1:6" x14ac:dyDescent="0.45">
      <c r="A41" s="74"/>
      <c r="B41" s="78"/>
      <c r="C41" s="78"/>
      <c r="D41" s="78"/>
      <c r="E41" s="76"/>
      <c r="F41" s="76"/>
    </row>
  </sheetData>
  <mergeCells count="4">
    <mergeCell ref="A4:A7"/>
    <mergeCell ref="B7:E7"/>
    <mergeCell ref="A8:A11"/>
    <mergeCell ref="B11:E11"/>
  </mergeCell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1152525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114300</xdr:rowOff>
                  </from>
                  <to>
                    <xdr:col>2</xdr:col>
                    <xdr:colOff>104775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</xdr:col>
                    <xdr:colOff>933450</xdr:colOff>
                    <xdr:row>2</xdr:row>
                    <xdr:rowOff>114300</xdr:rowOff>
                  </from>
                  <to>
                    <xdr:col>2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104775</xdr:rowOff>
                  </from>
                  <to>
                    <xdr:col>1</xdr:col>
                    <xdr:colOff>1104900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66675</xdr:rowOff>
                  </from>
                  <to>
                    <xdr:col>2</xdr:col>
                    <xdr:colOff>1228725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104775</xdr:rowOff>
                  </from>
                  <to>
                    <xdr:col>2</xdr:col>
                    <xdr:colOff>161925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76200</xdr:rowOff>
                  </from>
                  <to>
                    <xdr:col>1</xdr:col>
                    <xdr:colOff>876300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323850</xdr:rowOff>
                  </from>
                  <to>
                    <xdr:col>2</xdr:col>
                    <xdr:colOff>152400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323850</xdr:rowOff>
                  </from>
                  <to>
                    <xdr:col>2</xdr:col>
                    <xdr:colOff>304800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657225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1</xdr:col>
                    <xdr:colOff>590550</xdr:colOff>
                    <xdr:row>11</xdr:row>
                    <xdr:rowOff>66675</xdr:rowOff>
                  </from>
                  <to>
                    <xdr:col>2</xdr:col>
                    <xdr:colOff>200025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4</xdr:col>
                    <xdr:colOff>1152525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4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4</xdr:col>
                    <xdr:colOff>1152525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66675</xdr:rowOff>
                  </from>
                  <to>
                    <xdr:col>1</xdr:col>
                    <xdr:colOff>590550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1</xdr:col>
                    <xdr:colOff>619125</xdr:colOff>
                    <xdr:row>12</xdr:row>
                    <xdr:rowOff>104775</xdr:rowOff>
                  </from>
                  <to>
                    <xdr:col>1</xdr:col>
                    <xdr:colOff>1219200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85725</xdr:rowOff>
                  </from>
                  <to>
                    <xdr:col>1</xdr:col>
                    <xdr:colOff>619125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95250</xdr:rowOff>
                  </from>
                  <to>
                    <xdr:col>1</xdr:col>
                    <xdr:colOff>1190625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Group Box 19">
              <controlPr defaultSize="0" autoFill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4</xdr:col>
                    <xdr:colOff>1152525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Group Box 20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4</xdr:col>
                    <xdr:colOff>1152525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Z41"/>
  <sheetViews>
    <sheetView topLeftCell="A7" zoomScaleNormal="100" workbookViewId="0">
      <selection activeCell="B28" sqref="B28"/>
    </sheetView>
  </sheetViews>
  <sheetFormatPr defaultColWidth="8.86328125" defaultRowHeight="14.25" x14ac:dyDescent="0.45"/>
  <cols>
    <col min="1" max="1" width="45.1328125" customWidth="1"/>
    <col min="2" max="4" width="19.86328125" customWidth="1"/>
    <col min="5" max="5" width="17.73046875" customWidth="1"/>
    <col min="6" max="6" width="16.86328125" customWidth="1"/>
    <col min="7" max="7" width="17.1328125" customWidth="1"/>
    <col min="8" max="8" width="9.86328125" customWidth="1"/>
  </cols>
  <sheetData>
    <row r="1" spans="1:26" ht="39.75" customHeight="1" x14ac:dyDescent="0.45">
      <c r="A1" s="6" t="s">
        <v>97</v>
      </c>
      <c r="B1" s="6">
        <f>Summary!C2</f>
        <v>0</v>
      </c>
    </row>
    <row r="2" spans="1:26" ht="23.25" customHeight="1" thickBot="1" x14ac:dyDescent="0.6">
      <c r="A2" s="5" t="s">
        <v>8</v>
      </c>
    </row>
    <row r="3" spans="1:26" ht="24.75" customHeight="1" x14ac:dyDescent="0.45">
      <c r="A3" s="9" t="s">
        <v>0</v>
      </c>
      <c r="B3" s="17"/>
      <c r="C3" s="17"/>
      <c r="D3" s="17"/>
      <c r="E3" s="18"/>
      <c r="X3" t="b">
        <v>1</v>
      </c>
      <c r="Y3" t="b">
        <v>0</v>
      </c>
    </row>
    <row r="4" spans="1:26" ht="28.5" customHeight="1" x14ac:dyDescent="0.45">
      <c r="A4" s="120" t="s">
        <v>1</v>
      </c>
      <c r="B4" s="3"/>
      <c r="C4" s="3"/>
      <c r="D4" s="3"/>
      <c r="E4" s="19"/>
      <c r="X4" t="b">
        <v>0</v>
      </c>
      <c r="Y4" t="b">
        <v>1</v>
      </c>
      <c r="Z4" t="b">
        <v>0</v>
      </c>
    </row>
    <row r="5" spans="1:26" ht="28.5" customHeight="1" x14ac:dyDescent="0.45">
      <c r="A5" s="120"/>
      <c r="B5" s="20"/>
      <c r="C5" s="20"/>
      <c r="D5" s="20"/>
      <c r="E5" s="21"/>
      <c r="X5" t="b">
        <v>1</v>
      </c>
      <c r="Y5" t="b">
        <v>0</v>
      </c>
      <c r="Z5" t="b">
        <v>0</v>
      </c>
    </row>
    <row r="6" spans="1:26" ht="28.5" customHeight="1" x14ac:dyDescent="0.45">
      <c r="A6" s="120"/>
      <c r="B6" s="20"/>
      <c r="C6" s="20"/>
      <c r="D6" s="20"/>
      <c r="E6" s="21"/>
      <c r="X6" t="b">
        <v>1</v>
      </c>
      <c r="Y6" t="b">
        <v>0</v>
      </c>
    </row>
    <row r="7" spans="1:26" ht="28.5" customHeight="1" x14ac:dyDescent="0.45">
      <c r="A7" s="120"/>
      <c r="B7" s="118"/>
      <c r="C7" s="118"/>
      <c r="D7" s="118"/>
      <c r="E7" s="119"/>
      <c r="X7" t="b">
        <v>1</v>
      </c>
      <c r="Y7" t="b">
        <v>0</v>
      </c>
    </row>
    <row r="8" spans="1:26" ht="26.25" customHeight="1" x14ac:dyDescent="0.45">
      <c r="A8" s="120" t="s">
        <v>2</v>
      </c>
      <c r="B8" s="3"/>
      <c r="C8" s="3"/>
      <c r="D8" s="3"/>
      <c r="E8" s="19"/>
      <c r="X8" t="b">
        <v>1</v>
      </c>
      <c r="Y8" t="b">
        <v>0</v>
      </c>
    </row>
    <row r="9" spans="1:26" ht="26.25" customHeight="1" x14ac:dyDescent="0.45">
      <c r="A9" s="120"/>
      <c r="B9" s="20"/>
      <c r="C9" s="20"/>
      <c r="D9" s="20"/>
      <c r="E9" s="21"/>
    </row>
    <row r="10" spans="1:26" ht="26.25" customHeight="1" x14ac:dyDescent="0.45">
      <c r="A10" s="120"/>
      <c r="B10" s="20"/>
      <c r="C10" s="20"/>
      <c r="D10" s="20"/>
      <c r="E10" s="21"/>
    </row>
    <row r="11" spans="1:26" ht="26.25" customHeight="1" x14ac:dyDescent="0.45">
      <c r="A11" s="120"/>
      <c r="B11" s="118"/>
      <c r="C11" s="118"/>
      <c r="D11" s="118"/>
      <c r="E11" s="119"/>
    </row>
    <row r="12" spans="1:26" ht="28.5" x14ac:dyDescent="0.45">
      <c r="A12" s="7" t="s">
        <v>3</v>
      </c>
      <c r="B12" s="2"/>
      <c r="C12" s="2"/>
      <c r="D12" s="2"/>
      <c r="E12" s="23"/>
    </row>
    <row r="13" spans="1:26" ht="28.5" x14ac:dyDescent="0.45">
      <c r="A13" s="7" t="s">
        <v>4</v>
      </c>
      <c r="B13" s="2"/>
      <c r="C13" s="2"/>
      <c r="D13" s="2"/>
      <c r="E13" s="23"/>
    </row>
    <row r="14" spans="1:26" ht="30" customHeight="1" thickBot="1" x14ac:dyDescent="0.5">
      <c r="A14" s="8" t="s">
        <v>5</v>
      </c>
      <c r="B14" s="25"/>
      <c r="C14" s="25"/>
      <c r="D14" s="25"/>
      <c r="E14" s="26"/>
    </row>
    <row r="16" spans="1:26" ht="17.25" thickBot="1" x14ac:dyDescent="0.55000000000000004">
      <c r="A16" s="15" t="s">
        <v>80</v>
      </c>
    </row>
    <row r="17" spans="1:6" ht="47.65" thickBot="1" x14ac:dyDescent="0.5">
      <c r="A17" s="54" t="s">
        <v>55</v>
      </c>
      <c r="B17" s="52" t="s">
        <v>83</v>
      </c>
      <c r="C17" s="53" t="s">
        <v>82</v>
      </c>
      <c r="D17" s="52" t="s">
        <v>81</v>
      </c>
      <c r="E17" s="52" t="s">
        <v>57</v>
      </c>
      <c r="F17" s="55" t="s">
        <v>56</v>
      </c>
    </row>
    <row r="18" spans="1:6" x14ac:dyDescent="0.45">
      <c r="A18" s="27" t="s">
        <v>46</v>
      </c>
      <c r="B18" s="87"/>
      <c r="C18" s="87"/>
      <c r="D18" s="87"/>
      <c r="E18" s="33" t="s">
        <v>7</v>
      </c>
      <c r="F18" s="30" t="s">
        <v>58</v>
      </c>
    </row>
    <row r="19" spans="1:6" x14ac:dyDescent="0.45">
      <c r="A19" s="28" t="s">
        <v>71</v>
      </c>
      <c r="B19" s="56"/>
      <c r="C19" s="56"/>
      <c r="D19" s="56"/>
      <c r="E19" s="34" t="s">
        <v>7</v>
      </c>
      <c r="F19" s="31" t="s">
        <v>59</v>
      </c>
    </row>
    <row r="20" spans="1:6" x14ac:dyDescent="0.45">
      <c r="A20" s="28" t="s">
        <v>52</v>
      </c>
      <c r="B20" s="56"/>
      <c r="C20" s="56"/>
      <c r="D20" s="56"/>
      <c r="E20" s="34" t="s">
        <v>7</v>
      </c>
      <c r="F20" s="31" t="s">
        <v>59</v>
      </c>
    </row>
    <row r="21" spans="1:6" x14ac:dyDescent="0.45">
      <c r="A21" s="28" t="s">
        <v>44</v>
      </c>
      <c r="B21" s="56"/>
      <c r="C21" s="56"/>
      <c r="D21" s="56"/>
      <c r="E21" s="34" t="s">
        <v>7</v>
      </c>
      <c r="F21" s="31" t="s">
        <v>59</v>
      </c>
    </row>
    <row r="22" spans="1:6" x14ac:dyDescent="0.45">
      <c r="A22" s="28" t="s">
        <v>62</v>
      </c>
      <c r="B22" s="56"/>
      <c r="C22" s="56"/>
      <c r="D22" s="56"/>
      <c r="E22" s="34" t="s">
        <v>60</v>
      </c>
      <c r="F22" s="31" t="s">
        <v>61</v>
      </c>
    </row>
    <row r="23" spans="1:6" x14ac:dyDescent="0.45">
      <c r="A23" s="28" t="s">
        <v>72</v>
      </c>
      <c r="B23" s="56"/>
      <c r="C23" s="56"/>
      <c r="D23" s="56"/>
      <c r="E23" s="34" t="s">
        <v>63</v>
      </c>
      <c r="F23" s="31" t="s">
        <v>64</v>
      </c>
    </row>
    <row r="24" spans="1:6" x14ac:dyDescent="0.45">
      <c r="A24" s="28" t="s">
        <v>73</v>
      </c>
      <c r="B24" s="56"/>
      <c r="C24" s="56"/>
      <c r="D24" s="56"/>
      <c r="E24" s="34" t="s">
        <v>63</v>
      </c>
      <c r="F24" s="31" t="s">
        <v>64</v>
      </c>
    </row>
    <row r="25" spans="1:6" x14ac:dyDescent="0.45">
      <c r="A25" s="28" t="s">
        <v>74</v>
      </c>
      <c r="B25" s="56"/>
      <c r="C25" s="56"/>
      <c r="D25" s="56"/>
      <c r="E25" s="34" t="s">
        <v>66</v>
      </c>
      <c r="F25" s="31" t="s">
        <v>65</v>
      </c>
    </row>
    <row r="26" spans="1:6" x14ac:dyDescent="0.45">
      <c r="A26" s="28" t="s">
        <v>75</v>
      </c>
      <c r="B26" s="56"/>
      <c r="C26" s="56"/>
      <c r="D26" s="56"/>
      <c r="E26" s="34" t="s">
        <v>68</v>
      </c>
      <c r="F26" s="31" t="s">
        <v>65</v>
      </c>
    </row>
    <row r="27" spans="1:6" ht="14.65" thickBot="1" x14ac:dyDescent="0.5">
      <c r="A27" s="29" t="s">
        <v>76</v>
      </c>
      <c r="B27" s="86"/>
      <c r="C27" s="86"/>
      <c r="D27" s="86"/>
      <c r="E27" s="35" t="s">
        <v>67</v>
      </c>
      <c r="F27" s="32" t="s">
        <v>65</v>
      </c>
    </row>
    <row r="28" spans="1:6" x14ac:dyDescent="0.45">
      <c r="A28" s="121" t="s">
        <v>107</v>
      </c>
      <c r="B28" s="56">
        <f>(B$25*3.412)+(B$27*1000)</f>
        <v>0</v>
      </c>
      <c r="C28" s="56">
        <f>(C$25*3.412)+(C$27*1000)</f>
        <v>0</v>
      </c>
      <c r="D28" s="56">
        <f>(D$25*3.412)+(D$27*1000)</f>
        <v>0</v>
      </c>
      <c r="E28" s="34" t="s">
        <v>109</v>
      </c>
      <c r="F28" s="31"/>
    </row>
    <row r="29" spans="1:6" x14ac:dyDescent="0.45">
      <c r="A29" s="121" t="s">
        <v>108</v>
      </c>
      <c r="B29" s="56">
        <f>(B$25*'Other Calcs'!$M$19)+(B$27*'Other Calcs'!$M$20)</f>
        <v>0</v>
      </c>
      <c r="C29" s="56">
        <f>(C$25*'Other Calcs'!$M$19)+(C$27*'Other Calcs'!$M$20)</f>
        <v>0</v>
      </c>
      <c r="D29" s="56">
        <f>(D$25*'Other Calcs'!$M$19)+(D$27*'Other Calcs'!$M$20)</f>
        <v>0</v>
      </c>
      <c r="E29" s="34" t="s">
        <v>110</v>
      </c>
      <c r="F29" s="31"/>
    </row>
    <row r="30" spans="1:6" ht="16.899999999999999" x14ac:dyDescent="0.5">
      <c r="A30" s="70"/>
      <c r="B30" s="71"/>
      <c r="C30" s="71"/>
      <c r="D30" s="71"/>
      <c r="E30" s="71"/>
      <c r="F30" s="71"/>
    </row>
    <row r="31" spans="1:6" ht="16.899999999999999" x14ac:dyDescent="0.45">
      <c r="A31" s="72"/>
      <c r="B31" s="73"/>
      <c r="C31" s="73"/>
      <c r="D31" s="73"/>
      <c r="E31" s="73"/>
      <c r="F31" s="73"/>
    </row>
    <row r="32" spans="1:6" x14ac:dyDescent="0.45">
      <c r="A32" s="74"/>
      <c r="B32" s="75"/>
      <c r="C32" s="75"/>
      <c r="D32" s="75"/>
      <c r="E32" s="76"/>
      <c r="F32" s="76"/>
    </row>
    <row r="33" spans="1:6" x14ac:dyDescent="0.45">
      <c r="A33" s="74"/>
      <c r="B33" s="75"/>
      <c r="C33" s="75"/>
      <c r="D33" s="75"/>
      <c r="E33" s="76"/>
      <c r="F33" s="76"/>
    </row>
    <row r="34" spans="1:6" x14ac:dyDescent="0.45">
      <c r="A34" s="74"/>
      <c r="B34" s="75"/>
      <c r="C34" s="75"/>
      <c r="D34" s="75"/>
      <c r="E34" s="76"/>
      <c r="F34" s="76"/>
    </row>
    <row r="35" spans="1:6" x14ac:dyDescent="0.45">
      <c r="A35" s="74"/>
      <c r="B35" s="75"/>
      <c r="C35" s="75"/>
      <c r="D35" s="75"/>
      <c r="E35" s="76"/>
      <c r="F35" s="76"/>
    </row>
    <row r="36" spans="1:6" x14ac:dyDescent="0.45">
      <c r="A36" s="74"/>
      <c r="B36" s="77"/>
      <c r="C36" s="77"/>
      <c r="D36" s="78"/>
      <c r="E36" s="76"/>
      <c r="F36" s="76"/>
    </row>
    <row r="37" spans="1:6" x14ac:dyDescent="0.45">
      <c r="A37" s="74"/>
      <c r="B37" s="77"/>
      <c r="C37" s="77"/>
      <c r="D37" s="78"/>
      <c r="E37" s="76"/>
      <c r="F37" s="76"/>
    </row>
    <row r="38" spans="1:6" x14ac:dyDescent="0.45">
      <c r="A38" s="74"/>
      <c r="B38" s="77"/>
      <c r="C38" s="77"/>
      <c r="D38" s="77"/>
      <c r="E38" s="76"/>
      <c r="F38" s="76"/>
    </row>
    <row r="39" spans="1:6" x14ac:dyDescent="0.45">
      <c r="A39" s="74"/>
      <c r="B39" s="75"/>
      <c r="C39" s="75"/>
      <c r="D39" s="75"/>
      <c r="E39" s="76"/>
      <c r="F39" s="76"/>
    </row>
    <row r="40" spans="1:6" x14ac:dyDescent="0.45">
      <c r="A40" s="74"/>
      <c r="B40" s="75"/>
      <c r="C40" s="75"/>
      <c r="D40" s="75"/>
      <c r="E40" s="76"/>
      <c r="F40" s="76"/>
    </row>
    <row r="41" spans="1:6" x14ac:dyDescent="0.45">
      <c r="A41" s="74"/>
      <c r="B41" s="78"/>
      <c r="C41" s="78"/>
      <c r="D41" s="78"/>
      <c r="E41" s="76"/>
      <c r="F41" s="76"/>
    </row>
  </sheetData>
  <mergeCells count="4">
    <mergeCell ref="A4:A7"/>
    <mergeCell ref="B7:E7"/>
    <mergeCell ref="A8:A11"/>
    <mergeCell ref="B11:E11"/>
  </mergeCells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1152525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114300</xdr:rowOff>
                  </from>
                  <to>
                    <xdr:col>2</xdr:col>
                    <xdr:colOff>104775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</xdr:col>
                    <xdr:colOff>933450</xdr:colOff>
                    <xdr:row>2</xdr:row>
                    <xdr:rowOff>114300</xdr:rowOff>
                  </from>
                  <to>
                    <xdr:col>2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104775</xdr:rowOff>
                  </from>
                  <to>
                    <xdr:col>1</xdr:col>
                    <xdr:colOff>1104900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66675</xdr:rowOff>
                  </from>
                  <to>
                    <xdr:col>2</xdr:col>
                    <xdr:colOff>1228725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104775</xdr:rowOff>
                  </from>
                  <to>
                    <xdr:col>2</xdr:col>
                    <xdr:colOff>161925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Option Button 7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76200</xdr:rowOff>
                  </from>
                  <to>
                    <xdr:col>1</xdr:col>
                    <xdr:colOff>876300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Option Button 8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323850</xdr:rowOff>
                  </from>
                  <to>
                    <xdr:col>2</xdr:col>
                    <xdr:colOff>152400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323850</xdr:rowOff>
                  </from>
                  <to>
                    <xdr:col>2</xdr:col>
                    <xdr:colOff>304800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Option Button 10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657225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Option Button 11">
              <controlPr defaultSize="0" autoFill="0" autoLine="0" autoPict="0">
                <anchor moveWithCells="1">
                  <from>
                    <xdr:col>1</xdr:col>
                    <xdr:colOff>590550</xdr:colOff>
                    <xdr:row>11</xdr:row>
                    <xdr:rowOff>66675</xdr:rowOff>
                  </from>
                  <to>
                    <xdr:col>2</xdr:col>
                    <xdr:colOff>200025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4</xdr:col>
                    <xdr:colOff>1152525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4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4</xdr:col>
                    <xdr:colOff>1152525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66675</xdr:rowOff>
                  </from>
                  <to>
                    <xdr:col>1</xdr:col>
                    <xdr:colOff>590550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Option Button 16">
              <controlPr defaultSize="0" autoFill="0" autoLine="0" autoPict="0">
                <anchor moveWithCells="1">
                  <from>
                    <xdr:col>1</xdr:col>
                    <xdr:colOff>619125</xdr:colOff>
                    <xdr:row>12</xdr:row>
                    <xdr:rowOff>104775</xdr:rowOff>
                  </from>
                  <to>
                    <xdr:col>1</xdr:col>
                    <xdr:colOff>1219200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Option Button 17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85725</xdr:rowOff>
                  </from>
                  <to>
                    <xdr:col>1</xdr:col>
                    <xdr:colOff>619125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Option Button 18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95250</xdr:rowOff>
                  </from>
                  <to>
                    <xdr:col>1</xdr:col>
                    <xdr:colOff>1190625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Group Box 19">
              <controlPr defaultSize="0" autoFill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4</xdr:col>
                    <xdr:colOff>1152525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Group Box 20">
              <controlPr defaultSize="0" autoFill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4</xdr:col>
                    <xdr:colOff>1152525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E160D8533D849ABE1F4CBED4EAC1E" ma:contentTypeVersion="7" ma:contentTypeDescription="Create a new document." ma:contentTypeScope="" ma:versionID="c7c10a5cb028e6753177ccb187d9ea13">
  <xsd:schema xmlns:xsd="http://www.w3.org/2001/XMLSchema" xmlns:xs="http://www.w3.org/2001/XMLSchema" xmlns:p="http://schemas.microsoft.com/office/2006/metadata/properties" xmlns:ns3="8cb48bc5-e6ed-4cac-81bc-e96f1bef0c67" xmlns:ns4="60937074-6a21-47bc-a0d9-1d9a8bf250ce" targetNamespace="http://schemas.microsoft.com/office/2006/metadata/properties" ma:root="true" ma:fieldsID="b635eb10e63155a30b5d567d59b094c2" ns3:_="" ns4:_="">
    <xsd:import namespace="8cb48bc5-e6ed-4cac-81bc-e96f1bef0c67"/>
    <xsd:import namespace="60937074-6a21-47bc-a0d9-1d9a8bf250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48bc5-e6ed-4cac-81bc-e96f1bef0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37074-6a21-47bc-a0d9-1d9a8bf250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A1F77-E3C5-40D0-990A-C7AF02AD32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93E4B-27D3-4428-B324-DC80D3EAE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48bc5-e6ed-4cac-81bc-e96f1bef0c67"/>
    <ds:schemaRef ds:uri="60937074-6a21-47bc-a0d9-1d9a8bf25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8696FD-B336-4145-BB2C-6512EC6B28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cb48bc5-e6ed-4cac-81bc-e96f1bef0c67"/>
    <ds:schemaRef ds:uri="http://purl.org/dc/elements/1.1/"/>
    <ds:schemaRef ds:uri="60937074-6a21-47bc-a0d9-1d9a8bf250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Other Calcs</vt:lpstr>
      <vt:lpstr>Scheme 1</vt:lpstr>
      <vt:lpstr>Scheme 2</vt:lpstr>
      <vt:lpstr>Scheme 3</vt:lpstr>
      <vt:lpstr>'Scheme 1'!Print_Area</vt:lpstr>
      <vt:lpstr>'Scheme 2'!Print_Area</vt:lpstr>
      <vt:lpstr>'Scheme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Stanley</dc:creator>
  <cp:lastModifiedBy>AHMAD, FARAH</cp:lastModifiedBy>
  <cp:lastPrinted>2020-12-17T17:02:21Z</cp:lastPrinted>
  <dcterms:created xsi:type="dcterms:W3CDTF">2019-03-25T11:00:07Z</dcterms:created>
  <dcterms:modified xsi:type="dcterms:W3CDTF">2021-02-02T15:27:21Z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0x010100973E160D8533D849ABE1F4CBED4EAC1E</vt:lpwstr>
  </property>
</Properties>
</file>